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omments5.xml" ContentType="application/vnd.openxmlformats-officedocument.spreadsheetml.comments+xml"/>
  <Override PartName="/xl/drawings/drawing7.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omments8.xml" ContentType="application/vnd.openxmlformats-officedocument.spreadsheetml.comments+xml"/>
  <Override PartName="/xl/drawings/drawing10.xml" ContentType="application/vnd.openxmlformats-officedocument.drawing+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omments9.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omments10.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404055\Downloads\"/>
    </mc:Choice>
  </mc:AlternateContent>
  <bookViews>
    <workbookView xWindow="0" yWindow="0" windowWidth="18109" windowHeight="9324" tabRatio="934" firstSheet="3" activeTab="3"/>
  </bookViews>
  <sheets>
    <sheet name="はじめに(お読みください)" sheetId="111" r:id="rId1"/>
    <sheet name="リスト" sheetId="132" state="hidden" r:id="rId2"/>
    <sheet name="パラマウント登録" sheetId="133" state="hidden" r:id="rId3"/>
    <sheet name="共通条件・結果" sheetId="131" r:id="rId4"/>
    <sheet name="部位Ｕ計算" sheetId="134" r:id="rId5"/>
    <sheet name="Ａ（北）" sheetId="112" r:id="rId6"/>
    <sheet name="Ａ（北東）" sheetId="121" r:id="rId7"/>
    <sheet name="Ａ（東）" sheetId="122" r:id="rId8"/>
    <sheet name="Ａ（南東）" sheetId="123" r:id="rId9"/>
    <sheet name="Ａ（南）" sheetId="124" r:id="rId10"/>
    <sheet name="Ａ（南西）" sheetId="125" r:id="rId11"/>
    <sheet name="Ａ（西）" sheetId="126" r:id="rId12"/>
    <sheet name="Ａ（北西）" sheetId="127" r:id="rId13"/>
    <sheet name="Ｂ（屋根・床等）" sheetId="110" r:id="rId14"/>
    <sheet name="Ｃ（基礎）" sheetId="130" r:id="rId15"/>
    <sheet name="基礎壁　線熱貫流率等" sheetId="135" r:id="rId16"/>
    <sheet name="【付録】" sheetId="129" r:id="rId17"/>
    <sheet name="更新履歴" sheetId="128" r:id="rId18"/>
  </sheets>
  <externalReferences>
    <externalReference r:id="rId19"/>
    <externalReference r:id="rId20"/>
    <externalReference r:id="rId21"/>
    <externalReference r:id="rId22"/>
    <externalReference r:id="rId23"/>
  </externalReferences>
  <definedNames>
    <definedName name="_xlnm._FilterDatabase" localSheetId="4" hidden="1">部位Ｕ計算!$C$19:$I$36</definedName>
    <definedName name="Ａ．居室シーリングライト" localSheetId="15">#REF!</definedName>
    <definedName name="Ａ．居室シーリングライト">#REF!</definedName>
    <definedName name="Ｂ．ダウンライト" localSheetId="15">#REF!</definedName>
    <definedName name="Ｂ．ダウンライト">#REF!</definedName>
    <definedName name="Ｃ．ペンダント" localSheetId="15">#REF!</definedName>
    <definedName name="Ｃ．ペンダント">#REF!</definedName>
    <definedName name="Ｄ．室内用スポットライト" localSheetId="15">#REF!</definedName>
    <definedName name="Ｄ．室内用スポットライト">#REF!</definedName>
    <definedName name="Ｅ．ブラケット" localSheetId="15">#REF!</definedName>
    <definedName name="Ｅ．ブラケット">#REF!</definedName>
    <definedName name="Ｆ．非居室のシーリングライト" localSheetId="15">#REF!</definedName>
    <definedName name="Ｆ．非居室のシーリングライト">#REF!</definedName>
    <definedName name="Ｇ．足元灯" localSheetId="15">#REF!</definedName>
    <definedName name="Ｇ．足元灯">#REF!</definedName>
    <definedName name="_xlnm.Print_Area" localSheetId="16">【付録】!$A$1:$AC$45</definedName>
    <definedName name="_xlnm.Print_Area" localSheetId="11">'Ａ（西）'!$B$2:$AB$46</definedName>
    <definedName name="_xlnm.Print_Area" localSheetId="7">'Ａ（東）'!$B$2:$AB$46</definedName>
    <definedName name="_xlnm.Print_Area" localSheetId="9">'Ａ（南）'!$B$2:$AB$46</definedName>
    <definedName name="_xlnm.Print_Area" localSheetId="10">'Ａ（南西）'!$B$2:$AB$46</definedName>
    <definedName name="_xlnm.Print_Area" localSheetId="8">'Ａ（南東）'!$B$2:$AB$46</definedName>
    <definedName name="_xlnm.Print_Area" localSheetId="5">'Ａ（北）'!$B$2:$AB$46</definedName>
    <definedName name="_xlnm.Print_Area" localSheetId="12">'Ａ（北西）'!$B$2:$AB$46</definedName>
    <definedName name="_xlnm.Print_Area" localSheetId="6">'Ａ（北東）'!$B$2:$AB$46</definedName>
    <definedName name="_xlnm.Print_Area" localSheetId="13">'Ｂ（屋根・床等）'!$B$2:$AA$35</definedName>
    <definedName name="_xlnm.Print_Area" localSheetId="14">'Ｃ（基礎）'!$B$2:$AC$46</definedName>
    <definedName name="_xlnm.Print_Area" localSheetId="0">'はじめに(お読みください)'!$A$1:$B$8</definedName>
    <definedName name="_xlnm.Print_Area" localSheetId="3">共通条件・結果!$B$2:$AC$28</definedName>
    <definedName name="_xlnm.Print_Area" localSheetId="17">更新履歴!$A$1:$F$17</definedName>
    <definedName name="_xlnm.Print_Area" localSheetId="4">部位Ｕ計算!$B$1:$T$84</definedName>
    <definedName name="あり">[1]Sheet1!#REF!</definedName>
    <definedName name="スポットライト" localSheetId="15">#REF!</definedName>
    <definedName name="スポットライト">#REF!</definedName>
    <definedName name="ダウンライト" localSheetId="15">#REF!</definedName>
    <definedName name="ダウンライト">#REF!</definedName>
    <definedName name="フットライト" localSheetId="15">#REF!</definedName>
    <definedName name="フットライト">#REF!</definedName>
    <definedName name="ブラケット" localSheetId="15">#REF!</definedName>
    <definedName name="ブラケット">#REF!</definedName>
    <definedName name="ペンダント" localSheetId="15">#REF!</definedName>
    <definedName name="ペンダント">#REF!</definedName>
    <definedName name="温度差係数" localSheetId="15">#REF!</definedName>
    <definedName name="温度差係数">'Ｂ（屋根・床等）'!$AD$19:$AD$20</definedName>
    <definedName name="夏方位係数" localSheetId="16">#REF!</definedName>
    <definedName name="夏方位係数" localSheetId="11">'[2]Ｃ（基礎）'!$AM$29:$AN$36</definedName>
    <definedName name="夏方位係数" localSheetId="7">'[2]Ｃ（基礎）'!$AM$29:$AN$36</definedName>
    <definedName name="夏方位係数" localSheetId="9">'[2]Ｃ（基礎）'!$AM$29:$AN$36</definedName>
    <definedName name="夏方位係数" localSheetId="10">'[2]Ｃ（基礎）'!$AM$29:$AN$36</definedName>
    <definedName name="夏方位係数" localSheetId="8">'[2]Ｃ（基礎）'!$AM$29:$AN$36</definedName>
    <definedName name="夏方位係数" localSheetId="5">'[2]Ｃ（基礎）'!$AM$29:$AN$36</definedName>
    <definedName name="夏方位係数" localSheetId="12">'[2]Ｃ（基礎）'!$AM$29:$AN$36</definedName>
    <definedName name="夏方位係数" localSheetId="6">'[2]Ｃ（基礎）'!$AM$29:$AN$36</definedName>
    <definedName name="夏方位係数" localSheetId="14">'Ｃ（基礎）'!$AM$35:$AN$42</definedName>
    <definedName name="夏方位係数" localSheetId="15">#REF!</definedName>
    <definedName name="夏方位係数" localSheetId="3">'[3]Ｃ（基礎）'!$AM$35:$AN$42</definedName>
    <definedName name="夏方位係数" localSheetId="17">'[4]Ｃ（基礎）'!$AM$29:$AN$36</definedName>
    <definedName name="夏方位係数">#REF!</definedName>
    <definedName name="居室シーリングライト" localSheetId="15">#REF!</definedName>
    <definedName name="居室シーリングライト">#REF!</definedName>
    <definedName name="照明器具" localSheetId="15">#REF!</definedName>
    <definedName name="照明器具">#REF!</definedName>
    <definedName name="冬方位係数" localSheetId="16">#REF!</definedName>
    <definedName name="冬方位係数" localSheetId="11">'[2]Ｃ（基礎）'!$AO$29:$AP$36</definedName>
    <definedName name="冬方位係数" localSheetId="7">'[2]Ｃ（基礎）'!$AO$29:$AP$36</definedName>
    <definedName name="冬方位係数" localSheetId="9">'[2]Ｃ（基礎）'!$AO$29:$AP$36</definedName>
    <definedName name="冬方位係数" localSheetId="10">'[2]Ｃ（基礎）'!$AO$29:$AP$36</definedName>
    <definedName name="冬方位係数" localSheetId="8">'[2]Ｃ（基礎）'!$AO$29:$AP$36</definedName>
    <definedName name="冬方位係数" localSheetId="5">'[2]Ｃ（基礎）'!$AO$29:$AP$36</definedName>
    <definedName name="冬方位係数" localSheetId="12">'[2]Ｃ（基礎）'!$AO$29:$AP$36</definedName>
    <definedName name="冬方位係数" localSheetId="6">'[2]Ｃ（基礎）'!$AO$29:$AP$36</definedName>
    <definedName name="冬方位係数" localSheetId="14">'Ｃ（基礎）'!$AO$35:$AP$42</definedName>
    <definedName name="冬方位係数" localSheetId="15">#REF!</definedName>
    <definedName name="冬方位係数" localSheetId="3">'[3]Ｃ（基礎）'!$AO$35:$AP$42</definedName>
    <definedName name="冬方位係数" localSheetId="17">'[4]Ｃ（基礎）'!$AO$29:$AP$36</definedName>
    <definedName name="冬方位係数">#REF!</definedName>
    <definedName name="方位" localSheetId="16">[5]新!$AE$35:$AE$42</definedName>
    <definedName name="方位" localSheetId="11">'[2]Ｃ（基礎）'!$AE$29:$AE$36</definedName>
    <definedName name="方位" localSheetId="7">'[2]Ｃ（基礎）'!$AE$29:$AE$36</definedName>
    <definedName name="方位" localSheetId="9">'[2]Ｃ（基礎）'!$AE$29:$AE$36</definedName>
    <definedName name="方位" localSheetId="10">'[2]Ｃ（基礎）'!$AE$29:$AE$36</definedName>
    <definedName name="方位" localSheetId="8">'[2]Ｃ（基礎）'!$AE$29:$AE$36</definedName>
    <definedName name="方位" localSheetId="5">'[2]Ｃ（基礎）'!$AE$29:$AE$36</definedName>
    <definedName name="方位" localSheetId="12">'[2]Ｃ（基礎）'!$AE$29:$AE$36</definedName>
    <definedName name="方位" localSheetId="6">'[2]Ｃ（基礎）'!$AE$29:$AE$36</definedName>
    <definedName name="方位" localSheetId="14">'Ｃ（基礎）'!$AE$35:$AE$42</definedName>
    <definedName name="方位" localSheetId="15">#REF!</definedName>
    <definedName name="方位" localSheetId="3">'[3]Ｃ（基礎）'!$AE$35:$AE$42</definedName>
    <definedName name="方位" localSheetId="17">'[4]Ｃ（基礎）'!$AE$29:$AE$36</definedName>
    <definedName name="方位">#REF!</definedName>
    <definedName name="方位基礎" localSheetId="15">#REF!</definedName>
    <definedName name="方位基礎">#REF!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60" i="134" l="1"/>
  <c r="T67" i="134"/>
  <c r="S67" i="134"/>
  <c r="R67" i="134"/>
  <c r="Q67" i="134"/>
  <c r="Q60" i="134"/>
  <c r="S60" i="134"/>
  <c r="R60" i="134"/>
  <c r="H73" i="134"/>
  <c r="H56" i="134"/>
  <c r="H54" i="134"/>
  <c r="H78" i="134"/>
  <c r="F61" i="134"/>
  <c r="H61" i="134" s="1"/>
  <c r="I54" i="134"/>
  <c r="O66" i="134"/>
  <c r="O65" i="134"/>
  <c r="O64" i="134"/>
  <c r="O63" i="134"/>
  <c r="O62" i="134"/>
  <c r="O61" i="134"/>
  <c r="F80" i="134"/>
  <c r="H80" i="134" s="1"/>
  <c r="F79" i="134"/>
  <c r="H79" i="134" s="1"/>
  <c r="F78" i="134"/>
  <c r="F77" i="134"/>
  <c r="H77" i="134" s="1"/>
  <c r="F76" i="134"/>
  <c r="H76" i="134" s="1"/>
  <c r="F64" i="134"/>
  <c r="H64" i="134" s="1"/>
  <c r="F63" i="134"/>
  <c r="H63" i="134" s="1"/>
  <c r="F62" i="134"/>
  <c r="H62" i="134" s="1"/>
  <c r="F60" i="134"/>
  <c r="H60" i="134" s="1"/>
  <c r="F59" i="134"/>
  <c r="H59" i="134" s="1"/>
  <c r="F46" i="134"/>
  <c r="H46" i="134" s="1"/>
  <c r="F45" i="134"/>
  <c r="F44" i="134"/>
  <c r="F43" i="134"/>
  <c r="F42" i="134"/>
  <c r="F30" i="134"/>
  <c r="F29" i="134"/>
  <c r="F28" i="134"/>
  <c r="F27" i="134"/>
  <c r="F26" i="134"/>
  <c r="F25" i="134"/>
  <c r="F13" i="134"/>
  <c r="F12" i="134"/>
  <c r="F11" i="134"/>
  <c r="F10" i="134"/>
  <c r="F9" i="134"/>
  <c r="F8" i="134"/>
  <c r="E41" i="135"/>
  <c r="E40" i="135"/>
  <c r="E39" i="135"/>
  <c r="E38" i="135"/>
  <c r="E37" i="135"/>
  <c r="E36" i="135"/>
  <c r="E35" i="135"/>
  <c r="E34" i="135"/>
  <c r="E33" i="135"/>
  <c r="E18" i="135"/>
  <c r="E17" i="135"/>
  <c r="E16" i="135"/>
  <c r="E15" i="135"/>
  <c r="E14" i="135"/>
  <c r="E13" i="135"/>
  <c r="E12" i="135"/>
  <c r="E11" i="135"/>
  <c r="E10" i="135"/>
  <c r="I46" i="134" l="1"/>
  <c r="I8" i="134"/>
  <c r="H44" i="135"/>
  <c r="H43" i="135"/>
  <c r="H21" i="135"/>
  <c r="H20" i="135"/>
  <c r="H13" i="134"/>
  <c r="I13" i="134"/>
  <c r="H44" i="134"/>
  <c r="I43" i="134"/>
  <c r="I42" i="134"/>
  <c r="H27" i="134"/>
  <c r="I26" i="134"/>
  <c r="I25" i="134"/>
  <c r="H10" i="134"/>
  <c r="I9" i="134"/>
  <c r="M15" i="132" l="1"/>
  <c r="M6" i="132"/>
  <c r="M7" i="132"/>
  <c r="M8" i="132"/>
  <c r="M9" i="132"/>
  <c r="M10" i="132"/>
  <c r="M11" i="132"/>
  <c r="M12" i="132"/>
  <c r="M13" i="132"/>
  <c r="M14" i="132"/>
  <c r="M5" i="132"/>
  <c r="M3" i="132"/>
  <c r="H5" i="134"/>
  <c r="H12" i="134" s="1"/>
  <c r="I39" i="134" l="1"/>
  <c r="I44" i="134" s="1"/>
  <c r="H39" i="134"/>
  <c r="H43" i="134" s="1"/>
  <c r="I22" i="134"/>
  <c r="I27" i="134" s="1"/>
  <c r="H22" i="134"/>
  <c r="H26" i="134" s="1"/>
  <c r="H9" i="134"/>
  <c r="H8" i="134"/>
  <c r="I5" i="134"/>
  <c r="I10" i="134" s="1"/>
  <c r="H25" i="134" l="1"/>
  <c r="H42" i="134"/>
  <c r="I12" i="134"/>
  <c r="I7" i="134"/>
  <c r="I29" i="134"/>
  <c r="H29" i="134"/>
  <c r="I28" i="134"/>
  <c r="H28" i="134"/>
  <c r="I45" i="134"/>
  <c r="I48" i="134" s="1"/>
  <c r="I49" i="134" s="1"/>
  <c r="H45" i="134"/>
  <c r="H82" i="134"/>
  <c r="H83" i="134" s="1"/>
  <c r="H11" i="134"/>
  <c r="H15" i="134" s="1"/>
  <c r="H16" i="134" s="1"/>
  <c r="I11" i="134"/>
  <c r="H30" i="134"/>
  <c r="H48" i="134" l="1"/>
  <c r="H49" i="134" s="1"/>
  <c r="I30" i="134"/>
  <c r="H32" i="134"/>
  <c r="H33" i="134" s="1"/>
  <c r="G41" i="135"/>
  <c r="G40" i="135"/>
  <c r="G39" i="135"/>
  <c r="G38" i="135"/>
  <c r="G37" i="135"/>
  <c r="G36" i="135"/>
  <c r="G35" i="135"/>
  <c r="G34" i="135"/>
  <c r="G33" i="135"/>
  <c r="G18" i="135"/>
  <c r="G17" i="135"/>
  <c r="G16" i="135"/>
  <c r="G15" i="135"/>
  <c r="G14" i="135"/>
  <c r="G13" i="135"/>
  <c r="G12" i="135"/>
  <c r="G11" i="135"/>
  <c r="G10" i="135"/>
  <c r="G43" i="135" l="1"/>
  <c r="G44" i="135" s="1"/>
  <c r="G45" i="135" s="1"/>
  <c r="G20" i="135"/>
  <c r="R39" i="126"/>
  <c r="R38" i="126"/>
  <c r="R37" i="126"/>
  <c r="R36" i="126"/>
  <c r="R39" i="125"/>
  <c r="R38" i="125"/>
  <c r="R37" i="125"/>
  <c r="R36" i="125"/>
  <c r="R39" i="124"/>
  <c r="R38" i="124"/>
  <c r="R37" i="124"/>
  <c r="R36" i="124"/>
  <c r="R39" i="123"/>
  <c r="R38" i="123"/>
  <c r="R37" i="123"/>
  <c r="R36" i="123"/>
  <c r="R39" i="122"/>
  <c r="R38" i="122"/>
  <c r="R37" i="122"/>
  <c r="R36" i="122"/>
  <c r="R39" i="121"/>
  <c r="R38" i="121"/>
  <c r="R37" i="121"/>
  <c r="R36" i="121"/>
  <c r="R39" i="112"/>
  <c r="R38" i="112"/>
  <c r="R37" i="112"/>
  <c r="R36" i="112"/>
  <c r="R39" i="127"/>
  <c r="R38" i="127"/>
  <c r="R37" i="127"/>
  <c r="R36" i="127"/>
  <c r="L26" i="110"/>
  <c r="L25" i="110"/>
  <c r="L24" i="110"/>
  <c r="L23" i="110"/>
  <c r="G21" i="135" l="1"/>
  <c r="G22" i="135" s="1"/>
  <c r="I24" i="134"/>
  <c r="I56" i="134"/>
  <c r="Q58" i="134"/>
  <c r="R58" i="134"/>
  <c r="S58" i="134"/>
  <c r="T58" i="134"/>
  <c r="I73" i="134"/>
  <c r="I79" i="134" l="1"/>
  <c r="I76" i="134"/>
  <c r="I80" i="134"/>
  <c r="I59" i="134"/>
  <c r="I60" i="134"/>
  <c r="I78" i="134"/>
  <c r="I77" i="134"/>
  <c r="T61" i="134"/>
  <c r="T63" i="134"/>
  <c r="T66" i="134"/>
  <c r="T65" i="134"/>
  <c r="S66" i="134"/>
  <c r="S61" i="134"/>
  <c r="S64" i="134"/>
  <c r="S63" i="134"/>
  <c r="R66" i="134"/>
  <c r="R62" i="134"/>
  <c r="R65" i="134"/>
  <c r="R61" i="134"/>
  <c r="Q66" i="134"/>
  <c r="Q62" i="134"/>
  <c r="Q64" i="134"/>
  <c r="Q61" i="134"/>
  <c r="I62" i="134"/>
  <c r="I61" i="134"/>
  <c r="I63" i="134"/>
  <c r="I64" i="134"/>
  <c r="I31" i="134"/>
  <c r="I32" i="134" s="1"/>
  <c r="I33" i="134" s="1"/>
  <c r="H34" i="134" s="1"/>
  <c r="I14" i="134"/>
  <c r="I15" i="134" s="1"/>
  <c r="I16" i="134" s="1"/>
  <c r="H17" i="134" s="1"/>
  <c r="I82" i="134" l="1"/>
  <c r="I83" i="134" s="1"/>
  <c r="H84" i="134" s="1"/>
  <c r="AD10" i="134" s="1"/>
  <c r="T68" i="134"/>
  <c r="T69" i="134" s="1"/>
  <c r="S68" i="134"/>
  <c r="S69" i="134" s="1"/>
  <c r="I66" i="134"/>
  <c r="I67" i="134" s="1"/>
  <c r="Q68" i="134"/>
  <c r="Q69" i="134" s="1"/>
  <c r="R68" i="134"/>
  <c r="R69" i="134" s="1"/>
  <c r="H66" i="134"/>
  <c r="H67" i="134" s="1"/>
  <c r="H50" i="134"/>
  <c r="Q70" i="134" l="1"/>
  <c r="AF55" i="134" s="1"/>
  <c r="H68" i="134"/>
  <c r="R35" i="126"/>
  <c r="AD7" i="134"/>
  <c r="L20" i="110" s="1"/>
  <c r="AD6" i="134"/>
  <c r="L19" i="110" s="1"/>
  <c r="W45" i="130"/>
  <c r="P10" i="110"/>
  <c r="P11" i="110"/>
  <c r="P12" i="110"/>
  <c r="P9" i="110"/>
  <c r="P8" i="110"/>
  <c r="AK9" i="125"/>
  <c r="AK10" i="125"/>
  <c r="AK11" i="125"/>
  <c r="AK12" i="125"/>
  <c r="AK13" i="125"/>
  <c r="AK14" i="125"/>
  <c r="AK15" i="125"/>
  <c r="AK16" i="125"/>
  <c r="AK17" i="125"/>
  <c r="AK18" i="125"/>
  <c r="AK19" i="125"/>
  <c r="AK8" i="125"/>
  <c r="AK9" i="124"/>
  <c r="AK10" i="124"/>
  <c r="AK11" i="124"/>
  <c r="AK12" i="124"/>
  <c r="AK13" i="124"/>
  <c r="AK14" i="124"/>
  <c r="AK15" i="124"/>
  <c r="AK16" i="124"/>
  <c r="AK17" i="124"/>
  <c r="AK18" i="124"/>
  <c r="AK19" i="124"/>
  <c r="AK8" i="124"/>
  <c r="AK9" i="123"/>
  <c r="AK10" i="123"/>
  <c r="AK11" i="123"/>
  <c r="AK12" i="123"/>
  <c r="AK13" i="123"/>
  <c r="AK14" i="123"/>
  <c r="AK15" i="123"/>
  <c r="AK16" i="123"/>
  <c r="AK17" i="123"/>
  <c r="AK18" i="123"/>
  <c r="AK19" i="123"/>
  <c r="AK8" i="123"/>
  <c r="AD9" i="134" l="1"/>
  <c r="AF54" i="134"/>
  <c r="R35" i="125"/>
  <c r="AD8" i="134"/>
  <c r="R35" i="122"/>
  <c r="R35" i="127"/>
  <c r="R35" i="121"/>
  <c r="R35" i="112"/>
  <c r="R35" i="123"/>
  <c r="R35" i="124"/>
  <c r="R26" i="110"/>
  <c r="R25" i="110"/>
  <c r="R24" i="110"/>
  <c r="R23" i="110"/>
  <c r="R21" i="110"/>
  <c r="Z28" i="123"/>
  <c r="Z27" i="123"/>
  <c r="Z26" i="123"/>
  <c r="Z28" i="127"/>
  <c r="Z29" i="127" s="1"/>
  <c r="X28" i="127"/>
  <c r="V28" i="127"/>
  <c r="Z27" i="127"/>
  <c r="X27" i="127"/>
  <c r="V27" i="127"/>
  <c r="Z26" i="127"/>
  <c r="X26" i="127"/>
  <c r="V26" i="127"/>
  <c r="Z28" i="126"/>
  <c r="Z29" i="126" s="1"/>
  <c r="X28" i="126"/>
  <c r="V28" i="126"/>
  <c r="Z27" i="126"/>
  <c r="X27" i="126"/>
  <c r="V27" i="126"/>
  <c r="Z26" i="126"/>
  <c r="X26" i="126"/>
  <c r="V26" i="126"/>
  <c r="Z28" i="125"/>
  <c r="Z29" i="125" s="1"/>
  <c r="X28" i="125"/>
  <c r="V28" i="125"/>
  <c r="Z27" i="125"/>
  <c r="X27" i="125"/>
  <c r="V27" i="125"/>
  <c r="Z26" i="125"/>
  <c r="X26" i="125"/>
  <c r="V26" i="125"/>
  <c r="Z29" i="124"/>
  <c r="Z28" i="124"/>
  <c r="X28" i="124"/>
  <c r="V28" i="124"/>
  <c r="Z27" i="124"/>
  <c r="X27" i="124"/>
  <c r="V27" i="124"/>
  <c r="Z26" i="124"/>
  <c r="X26" i="124"/>
  <c r="V26" i="124"/>
  <c r="X28" i="123"/>
  <c r="V28" i="123"/>
  <c r="Z29" i="123"/>
  <c r="X27" i="123"/>
  <c r="V27" i="123"/>
  <c r="X26" i="123"/>
  <c r="V26" i="123"/>
  <c r="Z28" i="122"/>
  <c r="X28" i="122"/>
  <c r="V28" i="122"/>
  <c r="Z27" i="122"/>
  <c r="X27" i="122"/>
  <c r="V27" i="122"/>
  <c r="Z26" i="122"/>
  <c r="Z29" i="122" s="1"/>
  <c r="X26" i="122"/>
  <c r="V26" i="122"/>
  <c r="Z29" i="121"/>
  <c r="Z28" i="121"/>
  <c r="X28" i="121"/>
  <c r="V28" i="121"/>
  <c r="Z27" i="121"/>
  <c r="X27" i="121"/>
  <c r="V27" i="121"/>
  <c r="Z26" i="121"/>
  <c r="X26" i="121"/>
  <c r="V26" i="121"/>
  <c r="X28" i="112"/>
  <c r="V28" i="112"/>
  <c r="X27" i="112"/>
  <c r="V27" i="112"/>
  <c r="X26" i="112"/>
  <c r="V26" i="112"/>
  <c r="L22" i="110" l="1"/>
  <c r="R22" i="110" s="1"/>
  <c r="L21" i="110"/>
  <c r="V29" i="124"/>
  <c r="V29" i="122"/>
  <c r="X29" i="121"/>
  <c r="V29" i="123"/>
  <c r="X29" i="122"/>
  <c r="X29" i="124"/>
  <c r="V29" i="126"/>
  <c r="X29" i="123"/>
  <c r="V29" i="125"/>
  <c r="V29" i="121"/>
  <c r="X29" i="125"/>
  <c r="V29" i="127"/>
  <c r="X29" i="127"/>
  <c r="X29" i="126"/>
  <c r="V29" i="112"/>
  <c r="X29" i="112"/>
  <c r="P13" i="110" l="1"/>
  <c r="X4" i="127"/>
  <c r="V4" i="127"/>
  <c r="X4" i="126"/>
  <c r="V4" i="126"/>
  <c r="X4" i="125"/>
  <c r="V4" i="125"/>
  <c r="X4" i="124"/>
  <c r="V4" i="124"/>
  <c r="X4" i="123"/>
  <c r="V4" i="123"/>
  <c r="X4" i="122"/>
  <c r="V4" i="122"/>
  <c r="X4" i="121"/>
  <c r="V4" i="121"/>
  <c r="X4" i="112"/>
  <c r="V4" i="112"/>
  <c r="AG20" i="131"/>
  <c r="AH20" i="131"/>
  <c r="AI20" i="131"/>
  <c r="AJ20" i="131"/>
  <c r="AK20" i="131"/>
  <c r="AL20" i="131"/>
  <c r="AM20" i="131"/>
  <c r="AN20" i="131"/>
  <c r="O18" i="131" l="1"/>
  <c r="O17" i="131"/>
  <c r="H45" i="130" l="1"/>
  <c r="AK44" i="130"/>
  <c r="AJ44" i="130"/>
  <c r="AH44" i="130"/>
  <c r="W44" i="130"/>
  <c r="T44" i="130"/>
  <c r="Q44" i="130"/>
  <c r="AK43" i="130"/>
  <c r="AJ43" i="130"/>
  <c r="AH43" i="130"/>
  <c r="W43" i="130"/>
  <c r="T43" i="130"/>
  <c r="Q43" i="130"/>
  <c r="AK42" i="130"/>
  <c r="AJ42" i="130"/>
  <c r="AH42" i="130"/>
  <c r="W42" i="130"/>
  <c r="T42" i="130"/>
  <c r="Q42" i="130"/>
  <c r="AK41" i="130"/>
  <c r="AJ41" i="130"/>
  <c r="AH41" i="130"/>
  <c r="W41" i="130"/>
  <c r="T41" i="130"/>
  <c r="Q41" i="130"/>
  <c r="AK40" i="130"/>
  <c r="AJ40" i="130"/>
  <c r="AH40" i="130"/>
  <c r="W40" i="130"/>
  <c r="T40" i="130"/>
  <c r="Q40" i="130"/>
  <c r="AK39" i="130"/>
  <c r="AJ39" i="130"/>
  <c r="AH39" i="130"/>
  <c r="W39" i="130"/>
  <c r="T39" i="130"/>
  <c r="Q39" i="130"/>
  <c r="AK38" i="130"/>
  <c r="AJ38" i="130"/>
  <c r="AH38" i="130"/>
  <c r="W38" i="130"/>
  <c r="T38" i="130"/>
  <c r="Q38" i="130"/>
  <c r="AK37" i="130"/>
  <c r="AJ37" i="130"/>
  <c r="AH37" i="130"/>
  <c r="W37" i="130"/>
  <c r="T37" i="130"/>
  <c r="Q37" i="130"/>
  <c r="AK36" i="130"/>
  <c r="AJ36" i="130"/>
  <c r="AH36" i="130"/>
  <c r="W36" i="130"/>
  <c r="T36" i="130"/>
  <c r="Q36" i="130"/>
  <c r="AK35" i="130"/>
  <c r="AJ35" i="130"/>
  <c r="AH35" i="130"/>
  <c r="W35" i="130"/>
  <c r="T35" i="130"/>
  <c r="Q35" i="130"/>
  <c r="H30" i="130"/>
  <c r="AH29" i="130"/>
  <c r="Q29" i="130"/>
  <c r="D29" i="130"/>
  <c r="B29" i="130"/>
  <c r="AH28" i="130"/>
  <c r="Q28" i="130"/>
  <c r="D28" i="130"/>
  <c r="B28" i="130"/>
  <c r="AH27" i="130"/>
  <c r="Q27" i="130"/>
  <c r="D27" i="130"/>
  <c r="B27" i="130"/>
  <c r="AH26" i="130"/>
  <c r="Q26" i="130"/>
  <c r="D26" i="130"/>
  <c r="B26" i="130"/>
  <c r="AH25" i="130"/>
  <c r="Q25" i="130"/>
  <c r="D25" i="130"/>
  <c r="B25" i="130"/>
  <c r="AH24" i="130"/>
  <c r="Q24" i="130"/>
  <c r="D24" i="130"/>
  <c r="B24" i="130"/>
  <c r="AH23" i="130"/>
  <c r="Q23" i="130"/>
  <c r="D23" i="130"/>
  <c r="B23" i="130"/>
  <c r="AH22" i="130"/>
  <c r="Q22" i="130"/>
  <c r="D22" i="130"/>
  <c r="B22" i="130"/>
  <c r="H15" i="130"/>
  <c r="Q30" i="130" l="1"/>
  <c r="T45" i="130"/>
  <c r="Q45" i="130"/>
  <c r="AJ13" i="129"/>
  <c r="AI13" i="129"/>
  <c r="AH13" i="129"/>
  <c r="AG13" i="129"/>
  <c r="AE13" i="129"/>
  <c r="AF13" i="129" s="1"/>
  <c r="AA13" i="129"/>
  <c r="Y13" i="129"/>
  <c r="AJ12" i="129"/>
  <c r="AI12" i="129"/>
  <c r="AH12" i="129"/>
  <c r="AG12" i="129"/>
  <c r="AE12" i="129"/>
  <c r="AF12" i="129" s="1"/>
  <c r="AA12" i="129"/>
  <c r="Y12" i="129"/>
  <c r="AJ11" i="129"/>
  <c r="AI11" i="129"/>
  <c r="AH11" i="129"/>
  <c r="AG11" i="129"/>
  <c r="AE11" i="129"/>
  <c r="AF11" i="129" s="1"/>
  <c r="AA11" i="129"/>
  <c r="Y11" i="129"/>
  <c r="AJ10" i="129"/>
  <c r="AI10" i="129"/>
  <c r="AH10" i="129"/>
  <c r="AG10" i="129"/>
  <c r="AE10" i="129"/>
  <c r="AF10" i="129" s="1"/>
  <c r="AA10" i="129"/>
  <c r="Y10" i="129"/>
  <c r="AJ9" i="129"/>
  <c r="AI9" i="129"/>
  <c r="AH9" i="129"/>
  <c r="AG9" i="129"/>
  <c r="AE9" i="129"/>
  <c r="AF9" i="129" s="1"/>
  <c r="AA9" i="129"/>
  <c r="Y9" i="129"/>
  <c r="AJ8" i="129"/>
  <c r="AI8" i="129"/>
  <c r="AH8" i="129"/>
  <c r="AG8" i="129"/>
  <c r="AE8" i="129"/>
  <c r="AF8" i="129" s="1"/>
  <c r="AA8" i="129"/>
  <c r="Y8" i="129"/>
  <c r="AJ7" i="129"/>
  <c r="AI7" i="129"/>
  <c r="AH7" i="129"/>
  <c r="AG7" i="129"/>
  <c r="AE7" i="129"/>
  <c r="AF7" i="129" s="1"/>
  <c r="AA7" i="129"/>
  <c r="Y7" i="129"/>
  <c r="AJ6" i="129"/>
  <c r="AI6" i="129"/>
  <c r="AH6" i="129"/>
  <c r="AG6" i="129"/>
  <c r="AE6" i="129"/>
  <c r="AF6" i="129" s="1"/>
  <c r="AA6" i="129"/>
  <c r="Y6" i="129"/>
  <c r="AL8" i="112" l="1"/>
  <c r="AL9" i="112"/>
  <c r="AL10" i="112"/>
  <c r="AL11" i="112"/>
  <c r="AL12" i="112"/>
  <c r="AL13" i="112"/>
  <c r="AL14" i="112"/>
  <c r="AL15" i="112"/>
  <c r="AL16" i="112"/>
  <c r="AL17" i="112"/>
  <c r="AL18" i="112"/>
  <c r="AL19" i="112"/>
  <c r="AL9" i="125"/>
  <c r="AL10" i="125"/>
  <c r="AL11" i="125"/>
  <c r="AL12" i="125"/>
  <c r="AL13" i="125"/>
  <c r="AL14" i="125"/>
  <c r="AL15" i="125"/>
  <c r="AL16" i="125"/>
  <c r="AL17" i="125"/>
  <c r="AL18" i="125"/>
  <c r="AL19" i="125"/>
  <c r="AL8" i="125"/>
  <c r="AL9" i="124"/>
  <c r="AL10" i="124"/>
  <c r="AL11" i="124"/>
  <c r="AL12" i="124"/>
  <c r="AL13" i="124"/>
  <c r="AL14" i="124"/>
  <c r="AL15" i="124"/>
  <c r="AL16" i="124"/>
  <c r="AL17" i="124"/>
  <c r="AL18" i="124"/>
  <c r="AL19" i="124"/>
  <c r="AL8" i="124"/>
  <c r="AL9" i="123"/>
  <c r="AL10" i="123"/>
  <c r="AL11" i="123"/>
  <c r="AL12" i="123"/>
  <c r="AL13" i="123"/>
  <c r="AL14" i="123"/>
  <c r="AL15" i="123"/>
  <c r="AL16" i="123"/>
  <c r="AL17" i="123"/>
  <c r="AL18" i="123"/>
  <c r="AL19" i="123"/>
  <c r="AL8" i="123"/>
  <c r="N8" i="110" l="1"/>
  <c r="Z18" i="112"/>
  <c r="U43" i="112"/>
  <c r="Q43" i="112"/>
  <c r="AP41" i="130" l="1"/>
  <c r="AN41" i="130"/>
  <c r="AP38" i="130"/>
  <c r="AN38" i="130"/>
  <c r="AP42" i="130"/>
  <c r="AN42" i="130"/>
  <c r="AP35" i="130"/>
  <c r="AN35" i="130"/>
  <c r="AP39" i="130"/>
  <c r="AN39" i="130"/>
  <c r="AP36" i="130"/>
  <c r="AN36" i="130"/>
  <c r="AP40" i="130"/>
  <c r="AN40" i="130"/>
  <c r="AP37" i="130"/>
  <c r="AN37" i="130"/>
  <c r="U43" i="127" l="1"/>
  <c r="Q43" i="127"/>
  <c r="X39" i="127"/>
  <c r="P39" i="127"/>
  <c r="T39" i="127" s="1"/>
  <c r="X38" i="127"/>
  <c r="P38" i="127"/>
  <c r="V38" i="127" s="1"/>
  <c r="X37" i="127"/>
  <c r="P37" i="127"/>
  <c r="V37" i="127" s="1"/>
  <c r="X36" i="127"/>
  <c r="P36" i="127"/>
  <c r="V36" i="127" s="1"/>
  <c r="P35" i="127"/>
  <c r="X35" i="127" s="1"/>
  <c r="AO28" i="127"/>
  <c r="AN28" i="127" s="1"/>
  <c r="AO27" i="127"/>
  <c r="AN27" i="127" s="1"/>
  <c r="AO26" i="127"/>
  <c r="AN26" i="127" s="1"/>
  <c r="AO19" i="127"/>
  <c r="AN19" i="127" s="1"/>
  <c r="AL19" i="127"/>
  <c r="AI19" i="127" s="1"/>
  <c r="AK19" i="127"/>
  <c r="AH19" i="127"/>
  <c r="Z19" i="127"/>
  <c r="X19" i="127"/>
  <c r="V19" i="127"/>
  <c r="AO18" i="127"/>
  <c r="AN18" i="127" s="1"/>
  <c r="AL18" i="127"/>
  <c r="AK18" i="127"/>
  <c r="AI18" i="127"/>
  <c r="AH18" i="127"/>
  <c r="Z18" i="127"/>
  <c r="X18" i="127"/>
  <c r="V18" i="127"/>
  <c r="AO17" i="127"/>
  <c r="AN17" i="127" s="1"/>
  <c r="AL17" i="127"/>
  <c r="AI17" i="127" s="1"/>
  <c r="AK17" i="127"/>
  <c r="AH17" i="127"/>
  <c r="AD17" i="127" s="1"/>
  <c r="Z17" i="127"/>
  <c r="X17" i="127"/>
  <c r="V17" i="127"/>
  <c r="AO16" i="127"/>
  <c r="AN16" i="127" s="1"/>
  <c r="AL16" i="127"/>
  <c r="AI16" i="127" s="1"/>
  <c r="AK16" i="127"/>
  <c r="AH16" i="127" s="1"/>
  <c r="Z16" i="127"/>
  <c r="X16" i="127"/>
  <c r="V16" i="127"/>
  <c r="AO15" i="127"/>
  <c r="AN15" i="127" s="1"/>
  <c r="AL15" i="127"/>
  <c r="AK15" i="127"/>
  <c r="AH15" i="127" s="1"/>
  <c r="AI15" i="127"/>
  <c r="Z15" i="127"/>
  <c r="X15" i="127"/>
  <c r="V15" i="127"/>
  <c r="AO14" i="127"/>
  <c r="AN14" i="127" s="1"/>
  <c r="AL14" i="127"/>
  <c r="AI14" i="127" s="1"/>
  <c r="AK14" i="127"/>
  <c r="AH14" i="127" s="1"/>
  <c r="Z14" i="127"/>
  <c r="X14" i="127"/>
  <c r="V14" i="127"/>
  <c r="AO13" i="127"/>
  <c r="AN13" i="127" s="1"/>
  <c r="AL13" i="127"/>
  <c r="AI13" i="127" s="1"/>
  <c r="AK13" i="127"/>
  <c r="AH13" i="127" s="1"/>
  <c r="Z13" i="127"/>
  <c r="AO12" i="127"/>
  <c r="AN12" i="127" s="1"/>
  <c r="AL12" i="127"/>
  <c r="AI12" i="127" s="1"/>
  <c r="AK12" i="127"/>
  <c r="AH12" i="127" s="1"/>
  <c r="Z12" i="127"/>
  <c r="AO11" i="127"/>
  <c r="AN11" i="127" s="1"/>
  <c r="AL11" i="127"/>
  <c r="AI11" i="127" s="1"/>
  <c r="AE11" i="127" s="1"/>
  <c r="X11" i="127" s="1"/>
  <c r="AK11" i="127"/>
  <c r="AH11" i="127" s="1"/>
  <c r="Z11" i="127"/>
  <c r="AO10" i="127"/>
  <c r="AN10" i="127" s="1"/>
  <c r="AL10" i="127"/>
  <c r="AI10" i="127" s="1"/>
  <c r="AK10" i="127"/>
  <c r="AH10" i="127"/>
  <c r="Z10" i="127"/>
  <c r="AO9" i="127"/>
  <c r="AN9" i="127" s="1"/>
  <c r="AL9" i="127"/>
  <c r="AI9" i="127" s="1"/>
  <c r="AK9" i="127"/>
  <c r="AH9" i="127" s="1"/>
  <c r="Z9" i="127"/>
  <c r="AO8" i="127"/>
  <c r="AN8" i="127" s="1"/>
  <c r="AL8" i="127"/>
  <c r="AI8" i="127" s="1"/>
  <c r="AE8" i="127" s="1"/>
  <c r="X8" i="127" s="1"/>
  <c r="AK8" i="127"/>
  <c r="AH8" i="127" s="1"/>
  <c r="Z8" i="127"/>
  <c r="U43" i="126"/>
  <c r="Q43" i="126"/>
  <c r="X39" i="126"/>
  <c r="P39" i="126"/>
  <c r="V39" i="126" s="1"/>
  <c r="X38" i="126"/>
  <c r="P38" i="126"/>
  <c r="V38" i="126" s="1"/>
  <c r="X37" i="126"/>
  <c r="P37" i="126"/>
  <c r="V37" i="126" s="1"/>
  <c r="X36" i="126"/>
  <c r="P36" i="126"/>
  <c r="V36" i="126" s="1"/>
  <c r="P35" i="126"/>
  <c r="X35" i="126" s="1"/>
  <c r="AO28" i="126"/>
  <c r="AN28" i="126" s="1"/>
  <c r="AO27" i="126"/>
  <c r="AN27" i="126" s="1"/>
  <c r="AO26" i="126"/>
  <c r="AN26" i="126" s="1"/>
  <c r="AO19" i="126"/>
  <c r="AN19" i="126" s="1"/>
  <c r="AL19" i="126"/>
  <c r="AI19" i="126" s="1"/>
  <c r="AK19" i="126"/>
  <c r="AH19" i="126"/>
  <c r="Z19" i="126"/>
  <c r="X19" i="126"/>
  <c r="V19" i="126"/>
  <c r="AO18" i="126"/>
  <c r="AN18" i="126" s="1"/>
  <c r="AL18" i="126"/>
  <c r="AI18" i="126" s="1"/>
  <c r="AK18" i="126"/>
  <c r="AH18" i="126"/>
  <c r="Z18" i="126"/>
  <c r="X18" i="126"/>
  <c r="V18" i="126"/>
  <c r="AO17" i="126"/>
  <c r="AN17" i="126" s="1"/>
  <c r="AL17" i="126"/>
  <c r="AI17" i="126" s="1"/>
  <c r="AK17" i="126"/>
  <c r="AH17" i="126" s="1"/>
  <c r="AD17" i="126" s="1"/>
  <c r="Z17" i="126"/>
  <c r="X17" i="126"/>
  <c r="V17" i="126"/>
  <c r="AO16" i="126"/>
  <c r="AN16" i="126" s="1"/>
  <c r="AL16" i="126"/>
  <c r="AK16" i="126"/>
  <c r="AH16" i="126" s="1"/>
  <c r="AI16" i="126"/>
  <c r="Z16" i="126"/>
  <c r="X16" i="126"/>
  <c r="V16" i="126"/>
  <c r="AO15" i="126"/>
  <c r="AN15" i="126" s="1"/>
  <c r="AL15" i="126"/>
  <c r="AK15" i="126"/>
  <c r="AH15" i="126" s="1"/>
  <c r="AI15" i="126"/>
  <c r="Z15" i="126"/>
  <c r="X15" i="126"/>
  <c r="V15" i="126"/>
  <c r="AO14" i="126"/>
  <c r="AN14" i="126" s="1"/>
  <c r="AL14" i="126"/>
  <c r="AI14" i="126" s="1"/>
  <c r="AK14" i="126"/>
  <c r="AH14" i="126" s="1"/>
  <c r="Z14" i="126"/>
  <c r="X14" i="126"/>
  <c r="V14" i="126"/>
  <c r="AO13" i="126"/>
  <c r="AN13" i="126" s="1"/>
  <c r="AL13" i="126"/>
  <c r="AI13" i="126" s="1"/>
  <c r="AK13" i="126"/>
  <c r="AH13" i="126" s="1"/>
  <c r="Z13" i="126"/>
  <c r="AO12" i="126"/>
  <c r="AN12" i="126" s="1"/>
  <c r="AL12" i="126"/>
  <c r="AI12" i="126" s="1"/>
  <c r="AK12" i="126"/>
  <c r="AH12" i="126"/>
  <c r="Z12" i="126"/>
  <c r="AO11" i="126"/>
  <c r="AN11" i="126" s="1"/>
  <c r="AL11" i="126"/>
  <c r="AI11" i="126" s="1"/>
  <c r="AE11" i="126" s="1"/>
  <c r="X11" i="126" s="1"/>
  <c r="AK11" i="126"/>
  <c r="AH11" i="126" s="1"/>
  <c r="Z11" i="126"/>
  <c r="AO10" i="126"/>
  <c r="AN10" i="126" s="1"/>
  <c r="AL10" i="126"/>
  <c r="AI10" i="126" s="1"/>
  <c r="AK10" i="126"/>
  <c r="AH10" i="126"/>
  <c r="Z10" i="126"/>
  <c r="AO9" i="126"/>
  <c r="AN9" i="126" s="1"/>
  <c r="AL9" i="126"/>
  <c r="AI9" i="126" s="1"/>
  <c r="AK9" i="126"/>
  <c r="AH9" i="126" s="1"/>
  <c r="Z9" i="126"/>
  <c r="AO8" i="126"/>
  <c r="AL8" i="126"/>
  <c r="AI8" i="126" s="1"/>
  <c r="AK8" i="126"/>
  <c r="AH8" i="126" s="1"/>
  <c r="AD8" i="126" s="1"/>
  <c r="V8" i="126" s="1"/>
  <c r="U43" i="125"/>
  <c r="Q43" i="125"/>
  <c r="X39" i="125"/>
  <c r="P39" i="125"/>
  <c r="V39" i="125" s="1"/>
  <c r="X38" i="125"/>
  <c r="P38" i="125"/>
  <c r="X37" i="125"/>
  <c r="P37" i="125"/>
  <c r="T37" i="125" s="1"/>
  <c r="X36" i="125"/>
  <c r="P36" i="125"/>
  <c r="V36" i="125" s="1"/>
  <c r="P35" i="125"/>
  <c r="T35" i="125" s="1"/>
  <c r="AO28" i="125"/>
  <c r="AN28" i="125" s="1"/>
  <c r="AO27" i="125"/>
  <c r="AN27" i="125" s="1"/>
  <c r="AO26" i="125"/>
  <c r="AN26" i="125" s="1"/>
  <c r="AO19" i="125"/>
  <c r="AN19" i="125" s="1"/>
  <c r="AI19" i="125"/>
  <c r="AH19" i="125"/>
  <c r="Z19" i="125"/>
  <c r="X19" i="125"/>
  <c r="V19" i="125"/>
  <c r="AO18" i="125"/>
  <c r="AN18" i="125" s="1"/>
  <c r="AI18" i="125"/>
  <c r="AH18" i="125"/>
  <c r="Z18" i="125"/>
  <c r="X18" i="125"/>
  <c r="V18" i="125"/>
  <c r="AO17" i="125"/>
  <c r="AN17" i="125" s="1"/>
  <c r="AI17" i="125"/>
  <c r="AH17" i="125"/>
  <c r="AD17" i="125" s="1"/>
  <c r="Z17" i="125"/>
  <c r="X17" i="125"/>
  <c r="V17" i="125"/>
  <c r="AO16" i="125"/>
  <c r="AN16" i="125" s="1"/>
  <c r="AH16" i="125"/>
  <c r="AI16" i="125"/>
  <c r="Z16" i="125"/>
  <c r="X16" i="125"/>
  <c r="V16" i="125"/>
  <c r="AO15" i="125"/>
  <c r="AN15" i="125" s="1"/>
  <c r="AH15" i="125"/>
  <c r="AI15" i="125"/>
  <c r="Z15" i="125"/>
  <c r="X15" i="125"/>
  <c r="V15" i="125"/>
  <c r="AO14" i="125"/>
  <c r="AN14" i="125" s="1"/>
  <c r="AI14" i="125"/>
  <c r="AH14" i="125"/>
  <c r="Z14" i="125"/>
  <c r="X14" i="125"/>
  <c r="V14" i="125"/>
  <c r="AO13" i="125"/>
  <c r="AN13" i="125" s="1"/>
  <c r="AI13" i="125"/>
  <c r="AH13" i="125"/>
  <c r="Z13" i="125"/>
  <c r="AO12" i="125"/>
  <c r="AN12" i="125" s="1"/>
  <c r="AI12" i="125"/>
  <c r="AH12" i="125"/>
  <c r="Z12" i="125"/>
  <c r="AO11" i="125"/>
  <c r="AN11" i="125" s="1"/>
  <c r="AH11" i="125"/>
  <c r="AI11" i="125"/>
  <c r="Z11" i="125"/>
  <c r="AO10" i="125"/>
  <c r="AN10" i="125" s="1"/>
  <c r="AI10" i="125"/>
  <c r="AH10" i="125"/>
  <c r="Z10" i="125"/>
  <c r="AO9" i="125"/>
  <c r="AN9" i="125" s="1"/>
  <c r="AI9" i="125"/>
  <c r="AH9" i="125"/>
  <c r="Z9" i="125"/>
  <c r="AO8" i="125"/>
  <c r="AN8" i="125" s="1"/>
  <c r="AI8" i="125"/>
  <c r="AE8" i="125" s="1"/>
  <c r="X8" i="125" s="1"/>
  <c r="AH8" i="125"/>
  <c r="Z8" i="125"/>
  <c r="AE14" i="125"/>
  <c r="U43" i="124"/>
  <c r="Q43" i="124"/>
  <c r="X39" i="124"/>
  <c r="P39" i="124"/>
  <c r="T39" i="124" s="1"/>
  <c r="X38" i="124"/>
  <c r="P38" i="124"/>
  <c r="T38" i="124" s="1"/>
  <c r="X37" i="124"/>
  <c r="P37" i="124"/>
  <c r="T37" i="124" s="1"/>
  <c r="X36" i="124"/>
  <c r="P36" i="124"/>
  <c r="V36" i="124" s="1"/>
  <c r="P35" i="124"/>
  <c r="T35" i="124" s="1"/>
  <c r="AO28" i="124"/>
  <c r="AN28" i="124" s="1"/>
  <c r="AO27" i="124"/>
  <c r="AN27" i="124" s="1"/>
  <c r="AO26" i="124"/>
  <c r="AN26" i="124" s="1"/>
  <c r="AO19" i="124"/>
  <c r="AN19" i="124" s="1"/>
  <c r="AI19" i="124"/>
  <c r="AH19" i="124"/>
  <c r="Z19" i="124"/>
  <c r="X19" i="124"/>
  <c r="V19" i="124"/>
  <c r="AO18" i="124"/>
  <c r="AN18" i="124" s="1"/>
  <c r="AI18" i="124"/>
  <c r="AH18" i="124"/>
  <c r="Z18" i="124"/>
  <c r="X18" i="124"/>
  <c r="V18" i="124"/>
  <c r="AO17" i="124"/>
  <c r="AN17" i="124" s="1"/>
  <c r="AI17" i="124"/>
  <c r="AH17" i="124"/>
  <c r="AD17" i="124" s="1"/>
  <c r="Z17" i="124"/>
  <c r="X17" i="124"/>
  <c r="V17" i="124"/>
  <c r="AO16" i="124"/>
  <c r="AN16" i="124" s="1"/>
  <c r="AH16" i="124"/>
  <c r="AI16" i="124"/>
  <c r="Z16" i="124"/>
  <c r="X16" i="124"/>
  <c r="V16" i="124"/>
  <c r="AO15" i="124"/>
  <c r="AN15" i="124" s="1"/>
  <c r="AH15" i="124"/>
  <c r="AI15" i="124"/>
  <c r="Z15" i="124"/>
  <c r="X15" i="124"/>
  <c r="V15" i="124"/>
  <c r="AO14" i="124"/>
  <c r="AN14" i="124" s="1"/>
  <c r="AI14" i="124"/>
  <c r="AH14" i="124"/>
  <c r="Z14" i="124"/>
  <c r="X14" i="124"/>
  <c r="V14" i="124"/>
  <c r="AO13" i="124"/>
  <c r="AI13" i="124"/>
  <c r="AE13" i="124" s="1"/>
  <c r="X13" i="124" s="1"/>
  <c r="AH13" i="124"/>
  <c r="AO12" i="124"/>
  <c r="AI12" i="124"/>
  <c r="AH12" i="124"/>
  <c r="AO11" i="124"/>
  <c r="AI11" i="124"/>
  <c r="AE11" i="124" s="1"/>
  <c r="X11" i="124" s="1"/>
  <c r="AH11" i="124"/>
  <c r="AO10" i="124"/>
  <c r="AI10" i="124"/>
  <c r="AH10" i="124"/>
  <c r="AO9" i="124"/>
  <c r="AI9" i="124"/>
  <c r="AH9" i="124"/>
  <c r="AO8" i="124"/>
  <c r="AH8" i="124"/>
  <c r="AI8" i="124"/>
  <c r="U43" i="123"/>
  <c r="Q43" i="123"/>
  <c r="X39" i="123"/>
  <c r="P39" i="123"/>
  <c r="V39" i="123" s="1"/>
  <c r="X38" i="123"/>
  <c r="P38" i="123"/>
  <c r="V38" i="123" s="1"/>
  <c r="X37" i="123"/>
  <c r="P37" i="123"/>
  <c r="V37" i="123" s="1"/>
  <c r="X36" i="123"/>
  <c r="P36" i="123"/>
  <c r="V36" i="123" s="1"/>
  <c r="P35" i="123"/>
  <c r="X35" i="123" s="1"/>
  <c r="AO28" i="123"/>
  <c r="AN28" i="123" s="1"/>
  <c r="AO27" i="123"/>
  <c r="AN27" i="123" s="1"/>
  <c r="AO26" i="123"/>
  <c r="AN26" i="123" s="1"/>
  <c r="AO19" i="123"/>
  <c r="AN19" i="123" s="1"/>
  <c r="AI19" i="123"/>
  <c r="AH19" i="123"/>
  <c r="Z19" i="123"/>
  <c r="X19" i="123"/>
  <c r="V19" i="123"/>
  <c r="AO18" i="123"/>
  <c r="AN18" i="123" s="1"/>
  <c r="AI18" i="123"/>
  <c r="AE18" i="123" s="1"/>
  <c r="AH18" i="123"/>
  <c r="Z18" i="123"/>
  <c r="X18" i="123"/>
  <c r="V18" i="123"/>
  <c r="AO17" i="123"/>
  <c r="AN17" i="123" s="1"/>
  <c r="AI17" i="123"/>
  <c r="AH17" i="123"/>
  <c r="AD17" i="123" s="1"/>
  <c r="Z17" i="123"/>
  <c r="X17" i="123"/>
  <c r="V17" i="123"/>
  <c r="AO16" i="123"/>
  <c r="AN16" i="123" s="1"/>
  <c r="AH16" i="123"/>
  <c r="AI16" i="123"/>
  <c r="Z16" i="123"/>
  <c r="X16" i="123"/>
  <c r="V16" i="123"/>
  <c r="AO15" i="123"/>
  <c r="AN15" i="123" s="1"/>
  <c r="AH15" i="123"/>
  <c r="AI15" i="123"/>
  <c r="Z15" i="123"/>
  <c r="X15" i="123"/>
  <c r="V15" i="123"/>
  <c r="AO14" i="123"/>
  <c r="AN14" i="123" s="1"/>
  <c r="AI14" i="123"/>
  <c r="AH14" i="123"/>
  <c r="AE14" i="123"/>
  <c r="Z14" i="123"/>
  <c r="X14" i="123"/>
  <c r="V14" i="123"/>
  <c r="AO13" i="123"/>
  <c r="AN13" i="123" s="1"/>
  <c r="AI13" i="123"/>
  <c r="AH13" i="123"/>
  <c r="Z13" i="123"/>
  <c r="AO12" i="123"/>
  <c r="AN12" i="123" s="1"/>
  <c r="AI12" i="123"/>
  <c r="AH12" i="123"/>
  <c r="Z12" i="123"/>
  <c r="AO11" i="123"/>
  <c r="AN11" i="123" s="1"/>
  <c r="AI11" i="123"/>
  <c r="AE11" i="123" s="1"/>
  <c r="X11" i="123" s="1"/>
  <c r="AH11" i="123"/>
  <c r="Z11" i="123"/>
  <c r="AO10" i="123"/>
  <c r="AN10" i="123" s="1"/>
  <c r="AI10" i="123"/>
  <c r="AH10" i="123"/>
  <c r="Z10" i="123"/>
  <c r="AO9" i="123"/>
  <c r="AN9" i="123" s="1"/>
  <c r="AI9" i="123"/>
  <c r="AH9" i="123"/>
  <c r="Z9" i="123"/>
  <c r="AO8" i="123"/>
  <c r="AN8" i="123" s="1"/>
  <c r="AH8" i="123"/>
  <c r="AI8" i="123"/>
  <c r="Z8" i="123"/>
  <c r="U43" i="122"/>
  <c r="Q43" i="122"/>
  <c r="P39" i="122"/>
  <c r="V39" i="122" s="1"/>
  <c r="P38" i="122"/>
  <c r="V38" i="122" s="1"/>
  <c r="P37" i="122"/>
  <c r="T37" i="122" s="1"/>
  <c r="P36" i="122"/>
  <c r="V36" i="122" s="1"/>
  <c r="P35" i="122"/>
  <c r="AO28" i="122"/>
  <c r="AN28" i="122" s="1"/>
  <c r="AO27" i="122"/>
  <c r="AN27" i="122" s="1"/>
  <c r="AO26" i="122"/>
  <c r="AN26" i="122" s="1"/>
  <c r="AO19" i="122"/>
  <c r="AN19" i="122" s="1"/>
  <c r="AL19" i="122"/>
  <c r="AK19" i="122"/>
  <c r="AI19" i="122"/>
  <c r="AH19" i="122"/>
  <c r="Z19" i="122"/>
  <c r="X19" i="122"/>
  <c r="V19" i="122"/>
  <c r="AO18" i="122"/>
  <c r="AN18" i="122" s="1"/>
  <c r="AL18" i="122"/>
  <c r="AI18" i="122" s="1"/>
  <c r="AK18" i="122"/>
  <c r="AH18" i="122" s="1"/>
  <c r="Z18" i="122"/>
  <c r="X18" i="122"/>
  <c r="V18" i="122"/>
  <c r="AO17" i="122"/>
  <c r="AN17" i="122" s="1"/>
  <c r="AL17" i="122"/>
  <c r="AK17" i="122"/>
  <c r="AH17" i="122" s="1"/>
  <c r="AI17" i="122"/>
  <c r="AE17" i="122"/>
  <c r="Z17" i="122"/>
  <c r="X17" i="122"/>
  <c r="V17" i="122"/>
  <c r="AO16" i="122"/>
  <c r="AN16" i="122" s="1"/>
  <c r="AL16" i="122"/>
  <c r="AI16" i="122" s="1"/>
  <c r="AK16" i="122"/>
  <c r="AH16" i="122" s="1"/>
  <c r="Z16" i="122"/>
  <c r="X16" i="122"/>
  <c r="V16" i="122"/>
  <c r="AO15" i="122"/>
  <c r="AN15" i="122" s="1"/>
  <c r="AL15" i="122"/>
  <c r="AI15" i="122" s="1"/>
  <c r="AK15" i="122"/>
  <c r="AH15" i="122"/>
  <c r="Z15" i="122"/>
  <c r="X15" i="122"/>
  <c r="V15" i="122"/>
  <c r="AO14" i="122"/>
  <c r="AN14" i="122" s="1"/>
  <c r="AL14" i="122"/>
  <c r="AI14" i="122" s="1"/>
  <c r="AK14" i="122"/>
  <c r="AH14" i="122"/>
  <c r="Z14" i="122"/>
  <c r="X14" i="122"/>
  <c r="V14" i="122"/>
  <c r="AO13" i="122"/>
  <c r="AN13" i="122" s="1"/>
  <c r="AL13" i="122"/>
  <c r="AI13" i="122" s="1"/>
  <c r="AK13" i="122"/>
  <c r="AH13" i="122" s="1"/>
  <c r="AD13" i="122" s="1"/>
  <c r="V13" i="122" s="1"/>
  <c r="Z13" i="122"/>
  <c r="AO12" i="122"/>
  <c r="AN12" i="122" s="1"/>
  <c r="AL12" i="122"/>
  <c r="AI12" i="122" s="1"/>
  <c r="AK12" i="122"/>
  <c r="AH12" i="122" s="1"/>
  <c r="Z12" i="122"/>
  <c r="AO11" i="122"/>
  <c r="AN11" i="122" s="1"/>
  <c r="AL11" i="122"/>
  <c r="AI11" i="122" s="1"/>
  <c r="AK11" i="122"/>
  <c r="AH11" i="122" s="1"/>
  <c r="Z11" i="122"/>
  <c r="AO10" i="122"/>
  <c r="AN10" i="122" s="1"/>
  <c r="AL10" i="122"/>
  <c r="AI10" i="122" s="1"/>
  <c r="AK10" i="122"/>
  <c r="AH10" i="122"/>
  <c r="AD10" i="122" s="1"/>
  <c r="V10" i="122" s="1"/>
  <c r="Z10" i="122"/>
  <c r="AO9" i="122"/>
  <c r="AN9" i="122" s="1"/>
  <c r="AL9" i="122"/>
  <c r="AI9" i="122" s="1"/>
  <c r="AK9" i="122"/>
  <c r="AH9" i="122" s="1"/>
  <c r="Z9" i="122"/>
  <c r="AO8" i="122"/>
  <c r="AN8" i="122" s="1"/>
  <c r="Z8" i="122"/>
  <c r="AL8" i="122"/>
  <c r="AI8" i="122" s="1"/>
  <c r="AK8" i="122"/>
  <c r="AH8" i="122" s="1"/>
  <c r="U43" i="121"/>
  <c r="Q43" i="121"/>
  <c r="P39" i="121"/>
  <c r="T39" i="121" s="1"/>
  <c r="X38" i="121"/>
  <c r="P38" i="121"/>
  <c r="T38" i="121" s="1"/>
  <c r="P37" i="121"/>
  <c r="T37" i="121" s="1"/>
  <c r="P36" i="121"/>
  <c r="V36" i="121" s="1"/>
  <c r="P35" i="121"/>
  <c r="T35" i="121" s="1"/>
  <c r="AO28" i="121"/>
  <c r="AN28" i="121" s="1"/>
  <c r="AO27" i="121"/>
  <c r="AN27" i="121" s="1"/>
  <c r="AO26" i="121"/>
  <c r="AN26" i="121" s="1"/>
  <c r="AO19" i="121"/>
  <c r="AN19" i="121" s="1"/>
  <c r="AL19" i="121"/>
  <c r="AK19" i="121"/>
  <c r="AH19" i="121" s="1"/>
  <c r="AI19" i="121"/>
  <c r="AE19" i="121" s="1"/>
  <c r="Z19" i="121"/>
  <c r="X19" i="121"/>
  <c r="V19" i="121"/>
  <c r="AO18" i="121"/>
  <c r="AN18" i="121" s="1"/>
  <c r="AL18" i="121"/>
  <c r="AI18" i="121" s="1"/>
  <c r="AK18" i="121"/>
  <c r="AH18" i="121" s="1"/>
  <c r="Z18" i="121"/>
  <c r="X18" i="121"/>
  <c r="V18" i="121"/>
  <c r="AO17" i="121"/>
  <c r="AN17" i="121" s="1"/>
  <c r="AL17" i="121"/>
  <c r="AI17" i="121" s="1"/>
  <c r="AK17" i="121"/>
  <c r="AH17" i="121" s="1"/>
  <c r="Z17" i="121"/>
  <c r="X17" i="121"/>
  <c r="V17" i="121"/>
  <c r="AO16" i="121"/>
  <c r="AN16" i="121" s="1"/>
  <c r="AL16" i="121"/>
  <c r="AI16" i="121" s="1"/>
  <c r="AK16" i="121"/>
  <c r="AH16" i="121"/>
  <c r="Z16" i="121"/>
  <c r="X16" i="121"/>
  <c r="V16" i="121"/>
  <c r="AO15" i="121"/>
  <c r="AN15" i="121" s="1"/>
  <c r="AL15" i="121"/>
  <c r="AI15" i="121" s="1"/>
  <c r="AK15" i="121"/>
  <c r="AH15" i="121"/>
  <c r="Z15" i="121"/>
  <c r="X15" i="121"/>
  <c r="V15" i="121"/>
  <c r="AO14" i="121"/>
  <c r="AN14" i="121" s="1"/>
  <c r="AL14" i="121"/>
  <c r="AI14" i="121" s="1"/>
  <c r="AE14" i="121" s="1"/>
  <c r="AK14" i="121"/>
  <c r="AH14" i="121" s="1"/>
  <c r="Z14" i="121"/>
  <c r="X14" i="121"/>
  <c r="V14" i="121"/>
  <c r="AO13" i="121"/>
  <c r="AN13" i="121" s="1"/>
  <c r="AL13" i="121"/>
  <c r="AI13" i="121" s="1"/>
  <c r="AK13" i="121"/>
  <c r="AH13" i="121"/>
  <c r="Z13" i="121"/>
  <c r="AO12" i="121"/>
  <c r="AN12" i="121" s="1"/>
  <c r="AL12" i="121"/>
  <c r="AI12" i="121" s="1"/>
  <c r="AK12" i="121"/>
  <c r="AH12" i="121" s="1"/>
  <c r="Z12" i="121"/>
  <c r="AO11" i="121"/>
  <c r="AN11" i="121" s="1"/>
  <c r="AL11" i="121"/>
  <c r="AK11" i="121"/>
  <c r="AH11" i="121" s="1"/>
  <c r="AD11" i="121" s="1"/>
  <c r="V11" i="121" s="1"/>
  <c r="AI11" i="121"/>
  <c r="Z11" i="121"/>
  <c r="AO10" i="121"/>
  <c r="AN10" i="121" s="1"/>
  <c r="AL10" i="121"/>
  <c r="AI10" i="121" s="1"/>
  <c r="AK10" i="121"/>
  <c r="AH10" i="121" s="1"/>
  <c r="Z10" i="121"/>
  <c r="AO9" i="121"/>
  <c r="AN9" i="121" s="1"/>
  <c r="AL9" i="121"/>
  <c r="AI9" i="121" s="1"/>
  <c r="AK9" i="121"/>
  <c r="AH9" i="121" s="1"/>
  <c r="Z9" i="121"/>
  <c r="AO8" i="121"/>
  <c r="AL8" i="121"/>
  <c r="AI8" i="121" s="1"/>
  <c r="AK8" i="121"/>
  <c r="AH8" i="121"/>
  <c r="X39" i="112"/>
  <c r="P39" i="112"/>
  <c r="V39" i="112" s="1"/>
  <c r="P38" i="112"/>
  <c r="T38" i="112" s="1"/>
  <c r="P37" i="112"/>
  <c r="T37" i="112" s="1"/>
  <c r="X36" i="112"/>
  <c r="P36" i="112"/>
  <c r="V36" i="112" s="1"/>
  <c r="P35" i="112"/>
  <c r="X35" i="112" s="1"/>
  <c r="AO28" i="112"/>
  <c r="AN28" i="112" s="1"/>
  <c r="Z28" i="112" s="1"/>
  <c r="AO27" i="112"/>
  <c r="AN27" i="112" s="1"/>
  <c r="Z27" i="112" s="1"/>
  <c r="AO26" i="112"/>
  <c r="AO19" i="112"/>
  <c r="AN19" i="112" s="1"/>
  <c r="AK19" i="112"/>
  <c r="AH19" i="112" s="1"/>
  <c r="AI19" i="112"/>
  <c r="Z19" i="112"/>
  <c r="X19" i="112"/>
  <c r="V19" i="112"/>
  <c r="AO18" i="112"/>
  <c r="AN18" i="112" s="1"/>
  <c r="AI18" i="112"/>
  <c r="AK18" i="112"/>
  <c r="AH18" i="112" s="1"/>
  <c r="X18" i="112"/>
  <c r="V18" i="112"/>
  <c r="AO17" i="112"/>
  <c r="AN17" i="112" s="1"/>
  <c r="AI17" i="112"/>
  <c r="AK17" i="112"/>
  <c r="AH17" i="112" s="1"/>
  <c r="AD17" i="112" s="1"/>
  <c r="Z17" i="112"/>
  <c r="X17" i="112"/>
  <c r="V17" i="112"/>
  <c r="AO16" i="112"/>
  <c r="AN16" i="112" s="1"/>
  <c r="AK16" i="112"/>
  <c r="AH16" i="112" s="1"/>
  <c r="AI16" i="112"/>
  <c r="Z16" i="112"/>
  <c r="X16" i="112"/>
  <c r="V16" i="112"/>
  <c r="AO15" i="112"/>
  <c r="AN15" i="112" s="1"/>
  <c r="AI15" i="112"/>
  <c r="AK15" i="112"/>
  <c r="AH15" i="112" s="1"/>
  <c r="Z15" i="112"/>
  <c r="X15" i="112"/>
  <c r="V15" i="112"/>
  <c r="AO14" i="112"/>
  <c r="AN14" i="112" s="1"/>
  <c r="AK14" i="112"/>
  <c r="AH14" i="112" s="1"/>
  <c r="AI14" i="112"/>
  <c r="AE14" i="112" s="1"/>
  <c r="Z14" i="112"/>
  <c r="X14" i="112"/>
  <c r="V14" i="112"/>
  <c r="AO13" i="112"/>
  <c r="AN13" i="112" s="1"/>
  <c r="AI13" i="112"/>
  <c r="AK13" i="112"/>
  <c r="AH13" i="112" s="1"/>
  <c r="Z13" i="112"/>
  <c r="AO12" i="112"/>
  <c r="AK12" i="112"/>
  <c r="AH12" i="112" s="1"/>
  <c r="AI12" i="112"/>
  <c r="AO11" i="112"/>
  <c r="AK11" i="112"/>
  <c r="AH11" i="112" s="1"/>
  <c r="AI11" i="112"/>
  <c r="AO10" i="112"/>
  <c r="AI10" i="112"/>
  <c r="AK10" i="112"/>
  <c r="AH10" i="112" s="1"/>
  <c r="AO9" i="112"/>
  <c r="AK9" i="112"/>
  <c r="AH9" i="112" s="1"/>
  <c r="AI9" i="112"/>
  <c r="AO8" i="112"/>
  <c r="AN8" i="112" s="1"/>
  <c r="AI8" i="112"/>
  <c r="AE8" i="112" s="1"/>
  <c r="X8" i="112" s="1"/>
  <c r="AK8" i="112"/>
  <c r="AH8" i="112" s="1"/>
  <c r="N12" i="110"/>
  <c r="N11" i="110"/>
  <c r="N10" i="110"/>
  <c r="N9" i="110"/>
  <c r="N13" i="110" s="1"/>
  <c r="V35" i="125" l="1"/>
  <c r="X40" i="126"/>
  <c r="X35" i="125"/>
  <c r="X40" i="125" s="1"/>
  <c r="X39" i="121"/>
  <c r="X36" i="121"/>
  <c r="X37" i="121"/>
  <c r="X39" i="122"/>
  <c r="X38" i="122"/>
  <c r="X37" i="122"/>
  <c r="X36" i="122"/>
  <c r="X35" i="121"/>
  <c r="X37" i="112"/>
  <c r="X38" i="112"/>
  <c r="Z8" i="126"/>
  <c r="AN8" i="126"/>
  <c r="T36" i="125"/>
  <c r="Y43" i="125"/>
  <c r="L43" i="125" s="1"/>
  <c r="V39" i="124"/>
  <c r="T36" i="124"/>
  <c r="T40" i="124" s="1"/>
  <c r="V38" i="124"/>
  <c r="T38" i="123"/>
  <c r="T36" i="123"/>
  <c r="T36" i="122"/>
  <c r="T38" i="122"/>
  <c r="Z8" i="121"/>
  <c r="AN8" i="121"/>
  <c r="T36" i="112"/>
  <c r="Z11" i="112"/>
  <c r="AN11" i="112"/>
  <c r="Z10" i="112"/>
  <c r="AN10" i="112"/>
  <c r="AN26" i="112"/>
  <c r="Z26" i="112" s="1"/>
  <c r="Z29" i="112" s="1"/>
  <c r="V37" i="112"/>
  <c r="Z12" i="112"/>
  <c r="AN12" i="112"/>
  <c r="T39" i="112"/>
  <c r="Z9" i="112"/>
  <c r="AN9" i="112"/>
  <c r="Y43" i="112"/>
  <c r="L43" i="112" s="1"/>
  <c r="Z10" i="124"/>
  <c r="AN10" i="124"/>
  <c r="Z12" i="124"/>
  <c r="AN12" i="124"/>
  <c r="Z11" i="124"/>
  <c r="AN11" i="124"/>
  <c r="Z9" i="124"/>
  <c r="AN9" i="124"/>
  <c r="Z13" i="124"/>
  <c r="AN13" i="124"/>
  <c r="Z8" i="124"/>
  <c r="AN8" i="124"/>
  <c r="T35" i="112"/>
  <c r="V35" i="121"/>
  <c r="V37" i="122"/>
  <c r="T38" i="125"/>
  <c r="T36" i="126"/>
  <c r="T36" i="127"/>
  <c r="V39" i="121"/>
  <c r="Y43" i="122"/>
  <c r="L43" i="122" s="1"/>
  <c r="T37" i="123"/>
  <c r="V38" i="125"/>
  <c r="T39" i="126"/>
  <c r="V39" i="127"/>
  <c r="X35" i="122"/>
  <c r="V37" i="124"/>
  <c r="Y43" i="123"/>
  <c r="L43" i="123" s="1"/>
  <c r="V37" i="121"/>
  <c r="X40" i="123"/>
  <c r="Y43" i="127"/>
  <c r="L43" i="127" s="1"/>
  <c r="X35" i="124"/>
  <c r="X40" i="124" s="1"/>
  <c r="V37" i="125"/>
  <c r="Y43" i="126"/>
  <c r="L43" i="126" s="1"/>
  <c r="T38" i="126"/>
  <c r="V35" i="127"/>
  <c r="T38" i="127"/>
  <c r="X40" i="127"/>
  <c r="Z8" i="112"/>
  <c r="Z20" i="112" s="1"/>
  <c r="T35" i="126"/>
  <c r="V35" i="126"/>
  <c r="V40" i="126" s="1"/>
  <c r="V35" i="124"/>
  <c r="Y43" i="124"/>
  <c r="L43" i="124" s="1"/>
  <c r="V35" i="112"/>
  <c r="AE17" i="124"/>
  <c r="AD11" i="125"/>
  <c r="V11" i="125" s="1"/>
  <c r="AE14" i="124"/>
  <c r="AE17" i="127"/>
  <c r="AE11" i="121"/>
  <c r="X11" i="121" s="1"/>
  <c r="AE11" i="112"/>
  <c r="X11" i="112" s="1"/>
  <c r="AE13" i="121"/>
  <c r="X13" i="121" s="1"/>
  <c r="AE17" i="121"/>
  <c r="AE13" i="127"/>
  <c r="X13" i="127" s="1"/>
  <c r="AE18" i="122"/>
  <c r="AE16" i="124"/>
  <c r="AE8" i="124"/>
  <c r="X8" i="124" s="1"/>
  <c r="AD11" i="127"/>
  <c r="V11" i="127" s="1"/>
  <c r="AD8" i="125"/>
  <c r="V8" i="125" s="1"/>
  <c r="AE17" i="125"/>
  <c r="AE15" i="112"/>
  <c r="AD17" i="121"/>
  <c r="AD18" i="126"/>
  <c r="AD15" i="121"/>
  <c r="AE14" i="127"/>
  <c r="AE8" i="126"/>
  <c r="X8" i="126" s="1"/>
  <c r="AD16" i="126"/>
  <c r="Z20" i="123"/>
  <c r="Z20" i="126"/>
  <c r="AE14" i="126"/>
  <c r="Z20" i="122"/>
  <c r="AE8" i="123"/>
  <c r="X8" i="123" s="1"/>
  <c r="AE10" i="126"/>
  <c r="X10" i="126" s="1"/>
  <c r="Z20" i="127"/>
  <c r="AE12" i="121"/>
  <c r="X12" i="121" s="1"/>
  <c r="AD8" i="122"/>
  <c r="V8" i="122" s="1"/>
  <c r="AD8" i="124"/>
  <c r="V8" i="124" s="1"/>
  <c r="AD16" i="124"/>
  <c r="Z20" i="121"/>
  <c r="AE10" i="122"/>
  <c r="X10" i="122" s="1"/>
  <c r="AD8" i="121"/>
  <c r="V8" i="121" s="1"/>
  <c r="AD10" i="121"/>
  <c r="V10" i="121" s="1"/>
  <c r="AD12" i="121"/>
  <c r="V12" i="121" s="1"/>
  <c r="AD14" i="121"/>
  <c r="AE17" i="123"/>
  <c r="Z20" i="125"/>
  <c r="AD16" i="121"/>
  <c r="AE15" i="126"/>
  <c r="AE13" i="123"/>
  <c r="X13" i="123" s="1"/>
  <c r="AD11" i="126"/>
  <c r="V11" i="126" s="1"/>
  <c r="AE17" i="126"/>
  <c r="AD13" i="126"/>
  <c r="V13" i="126" s="1"/>
  <c r="AD11" i="124"/>
  <c r="V11" i="124" s="1"/>
  <c r="AE13" i="126"/>
  <c r="X13" i="126" s="1"/>
  <c r="AD10" i="127"/>
  <c r="V10" i="127" s="1"/>
  <c r="AE10" i="127"/>
  <c r="X10" i="127" s="1"/>
  <c r="AD13" i="127"/>
  <c r="V13" i="127" s="1"/>
  <c r="T35" i="127"/>
  <c r="AD16" i="127"/>
  <c r="AE16" i="127"/>
  <c r="AD19" i="127"/>
  <c r="AE19" i="127"/>
  <c r="AD9" i="127"/>
  <c r="V9" i="127" s="1"/>
  <c r="AE9" i="127"/>
  <c r="X9" i="127" s="1"/>
  <c r="AD12" i="127"/>
  <c r="V12" i="127" s="1"/>
  <c r="AE12" i="127"/>
  <c r="X12" i="127" s="1"/>
  <c r="AD15" i="127"/>
  <c r="AE15" i="127"/>
  <c r="AD18" i="127"/>
  <c r="AE18" i="127"/>
  <c r="T37" i="127"/>
  <c r="AD8" i="127"/>
  <c r="V8" i="127" s="1"/>
  <c r="AD14" i="127"/>
  <c r="AD10" i="126"/>
  <c r="V10" i="126" s="1"/>
  <c r="AE16" i="126"/>
  <c r="AD19" i="126"/>
  <c r="AE19" i="126"/>
  <c r="AD9" i="126"/>
  <c r="V9" i="126" s="1"/>
  <c r="AE9" i="126"/>
  <c r="X9" i="126" s="1"/>
  <c r="AD12" i="126"/>
  <c r="V12" i="126" s="1"/>
  <c r="AE12" i="126"/>
  <c r="X12" i="126" s="1"/>
  <c r="AD15" i="126"/>
  <c r="AE18" i="126"/>
  <c r="T37" i="126"/>
  <c r="AD14" i="126"/>
  <c r="AD10" i="125"/>
  <c r="V10" i="125" s="1"/>
  <c r="AE10" i="125"/>
  <c r="X10" i="125" s="1"/>
  <c r="AD13" i="125"/>
  <c r="V13" i="125" s="1"/>
  <c r="T39" i="125"/>
  <c r="AE13" i="125"/>
  <c r="X13" i="125" s="1"/>
  <c r="AD16" i="125"/>
  <c r="AE16" i="125"/>
  <c r="AD19" i="125"/>
  <c r="AE19" i="125"/>
  <c r="AD9" i="125"/>
  <c r="V9" i="125" s="1"/>
  <c r="AE9" i="125"/>
  <c r="X9" i="125" s="1"/>
  <c r="AD12" i="125"/>
  <c r="V12" i="125" s="1"/>
  <c r="AE12" i="125"/>
  <c r="X12" i="125" s="1"/>
  <c r="AD15" i="125"/>
  <c r="AE15" i="125"/>
  <c r="AD18" i="125"/>
  <c r="AE18" i="125"/>
  <c r="AE11" i="125"/>
  <c r="X11" i="125" s="1"/>
  <c r="AD14" i="125"/>
  <c r="AD10" i="124"/>
  <c r="V10" i="124" s="1"/>
  <c r="AE10" i="124"/>
  <c r="X10" i="124" s="1"/>
  <c r="AD13" i="124"/>
  <c r="V13" i="124" s="1"/>
  <c r="AD19" i="124"/>
  <c r="AE19" i="124"/>
  <c r="AD9" i="124"/>
  <c r="V9" i="124" s="1"/>
  <c r="AE9" i="124"/>
  <c r="X9" i="124" s="1"/>
  <c r="AD12" i="124"/>
  <c r="V12" i="124" s="1"/>
  <c r="AE12" i="124"/>
  <c r="X12" i="124" s="1"/>
  <c r="AD15" i="124"/>
  <c r="AE15" i="124"/>
  <c r="AD18" i="124"/>
  <c r="AE18" i="124"/>
  <c r="AD14" i="124"/>
  <c r="AD10" i="123"/>
  <c r="V10" i="123" s="1"/>
  <c r="AE10" i="123"/>
  <c r="X10" i="123" s="1"/>
  <c r="AD13" i="123"/>
  <c r="V13" i="123" s="1"/>
  <c r="T35" i="123"/>
  <c r="T39" i="123"/>
  <c r="AD16" i="123"/>
  <c r="V35" i="123"/>
  <c r="V40" i="123" s="1"/>
  <c r="AE16" i="123"/>
  <c r="AD19" i="123"/>
  <c r="AE19" i="123"/>
  <c r="AD9" i="123"/>
  <c r="V9" i="123" s="1"/>
  <c r="AE9" i="123"/>
  <c r="X9" i="123" s="1"/>
  <c r="AD12" i="123"/>
  <c r="V12" i="123" s="1"/>
  <c r="AE12" i="123"/>
  <c r="X12" i="123" s="1"/>
  <c r="AD15" i="123"/>
  <c r="AE15" i="123"/>
  <c r="AD18" i="123"/>
  <c r="AD8" i="123"/>
  <c r="V8" i="123" s="1"/>
  <c r="AD11" i="123"/>
  <c r="V11" i="123" s="1"/>
  <c r="AD14" i="123"/>
  <c r="AD17" i="122"/>
  <c r="AE14" i="122"/>
  <c r="T35" i="122"/>
  <c r="T39" i="122"/>
  <c r="AE13" i="122"/>
  <c r="X13" i="122" s="1"/>
  <c r="AD16" i="122"/>
  <c r="V35" i="122"/>
  <c r="AE16" i="122"/>
  <c r="AD19" i="122"/>
  <c r="AE19" i="122"/>
  <c r="AD9" i="122"/>
  <c r="V9" i="122" s="1"/>
  <c r="AE9" i="122"/>
  <c r="X9" i="122" s="1"/>
  <c r="AD12" i="122"/>
  <c r="V12" i="122" s="1"/>
  <c r="AE12" i="122"/>
  <c r="X12" i="122" s="1"/>
  <c r="AD15" i="122"/>
  <c r="AE15" i="122"/>
  <c r="AD18" i="122"/>
  <c r="AE8" i="122"/>
  <c r="X8" i="122" s="1"/>
  <c r="AD11" i="122"/>
  <c r="V11" i="122" s="1"/>
  <c r="AE11" i="122"/>
  <c r="X11" i="122" s="1"/>
  <c r="AD14" i="122"/>
  <c r="AE10" i="121"/>
  <c r="X10" i="121" s="1"/>
  <c r="AD13" i="121"/>
  <c r="V13" i="121" s="1"/>
  <c r="V38" i="121"/>
  <c r="AE16" i="121"/>
  <c r="AD19" i="121"/>
  <c r="AD9" i="121"/>
  <c r="V9" i="121" s="1"/>
  <c r="T36" i="121"/>
  <c r="T40" i="121" s="1"/>
  <c r="AE9" i="121"/>
  <c r="X9" i="121" s="1"/>
  <c r="AE15" i="121"/>
  <c r="AD18" i="121"/>
  <c r="AE18" i="121"/>
  <c r="Y43" i="121"/>
  <c r="L43" i="121" s="1"/>
  <c r="AE8" i="121"/>
  <c r="X8" i="121" s="1"/>
  <c r="AE17" i="112"/>
  <c r="V38" i="112"/>
  <c r="AD14" i="112"/>
  <c r="AD10" i="112"/>
  <c r="V10" i="112" s="1"/>
  <c r="AE10" i="112"/>
  <c r="X10" i="112" s="1"/>
  <c r="AD13" i="112"/>
  <c r="V13" i="112" s="1"/>
  <c r="AD16" i="112"/>
  <c r="AD19" i="112"/>
  <c r="AE13" i="112"/>
  <c r="X13" i="112" s="1"/>
  <c r="AE16" i="112"/>
  <c r="AE19" i="112"/>
  <c r="AD9" i="112"/>
  <c r="V9" i="112" s="1"/>
  <c r="AE9" i="112"/>
  <c r="X9" i="112" s="1"/>
  <c r="AD12" i="112"/>
  <c r="V12" i="112" s="1"/>
  <c r="AE12" i="112"/>
  <c r="X12" i="112" s="1"/>
  <c r="AD15" i="112"/>
  <c r="AD18" i="112"/>
  <c r="AE18" i="112"/>
  <c r="AD8" i="112"/>
  <c r="V8" i="112" s="1"/>
  <c r="AD11" i="112"/>
  <c r="V11" i="112" s="1"/>
  <c r="T26" i="110"/>
  <c r="T25" i="110"/>
  <c r="T24" i="110"/>
  <c r="T23" i="110"/>
  <c r="V40" i="124" l="1"/>
  <c r="X40" i="122"/>
  <c r="W46" i="122" s="1"/>
  <c r="V40" i="125"/>
  <c r="X40" i="121"/>
  <c r="W46" i="121" s="1"/>
  <c r="X40" i="112"/>
  <c r="W46" i="112" s="1"/>
  <c r="V40" i="122"/>
  <c r="X20" i="125"/>
  <c r="Z20" i="124"/>
  <c r="T40" i="112"/>
  <c r="X20" i="127"/>
  <c r="T40" i="125"/>
  <c r="V40" i="127"/>
  <c r="X20" i="112"/>
  <c r="X20" i="124"/>
  <c r="X20" i="126"/>
  <c r="W45" i="126" s="1"/>
  <c r="V40" i="112"/>
  <c r="V40" i="121"/>
  <c r="X20" i="122"/>
  <c r="X20" i="121"/>
  <c r="X20" i="123"/>
  <c r="W45" i="123" s="1"/>
  <c r="V20" i="127"/>
  <c r="V20" i="126"/>
  <c r="V20" i="125"/>
  <c r="V20" i="123"/>
  <c r="V20" i="121"/>
  <c r="W44" i="121" s="1"/>
  <c r="V20" i="124"/>
  <c r="W44" i="124" s="1"/>
  <c r="V20" i="122"/>
  <c r="V20" i="112"/>
  <c r="T40" i="126"/>
  <c r="W46" i="125"/>
  <c r="W46" i="124"/>
  <c r="W46" i="126"/>
  <c r="W46" i="127"/>
  <c r="T40" i="123"/>
  <c r="W46" i="123"/>
  <c r="T40" i="127"/>
  <c r="T40" i="122"/>
  <c r="W44" i="127" l="1"/>
  <c r="W45" i="124"/>
  <c r="W45" i="125"/>
  <c r="W45" i="127"/>
  <c r="W45" i="122"/>
  <c r="W45" i="121"/>
  <c r="W44" i="112"/>
  <c r="W44" i="125"/>
  <c r="W45" i="112"/>
  <c r="W44" i="126"/>
  <c r="W44" i="123"/>
  <c r="W44" i="122"/>
  <c r="J19" i="110" l="1"/>
  <c r="P19" i="110" s="1"/>
  <c r="T19" i="110" l="1"/>
  <c r="R19" i="110"/>
  <c r="T32" i="110"/>
  <c r="P26" i="110"/>
  <c r="J26" i="110"/>
  <c r="P25" i="110"/>
  <c r="J25" i="110"/>
  <c r="J24" i="110"/>
  <c r="J23" i="110"/>
  <c r="P23" i="110"/>
  <c r="P22" i="110"/>
  <c r="J22" i="110"/>
  <c r="T22" i="110" s="1"/>
  <c r="J21" i="110"/>
  <c r="T21" i="110" s="1"/>
  <c r="P20" i="110"/>
  <c r="J20" i="110"/>
  <c r="AE12" i="110"/>
  <c r="AD12" i="110" s="1"/>
  <c r="R12" i="110"/>
  <c r="AE11" i="110"/>
  <c r="AD11" i="110" s="1"/>
  <c r="R11" i="110"/>
  <c r="AE10" i="110"/>
  <c r="AD10" i="110" s="1"/>
  <c r="R10" i="110"/>
  <c r="AE9" i="110"/>
  <c r="AD9" i="110" s="1"/>
  <c r="R9" i="110"/>
  <c r="AE8" i="110"/>
  <c r="P24" i="110"/>
  <c r="P21" i="110"/>
  <c r="AD8" i="110" l="1"/>
  <c r="R8" i="110" s="1"/>
  <c r="R13" i="110" s="1"/>
  <c r="T20" i="110"/>
  <c r="T27" i="110" s="1"/>
  <c r="R20" i="110"/>
  <c r="R27" i="110" s="1"/>
  <c r="W34" i="110" s="1"/>
  <c r="AH25" i="131" s="1"/>
  <c r="Y32" i="110"/>
  <c r="P32" i="110" s="1"/>
  <c r="J11" i="131" s="1"/>
  <c r="P27" i="110"/>
  <c r="W33" i="110" s="1"/>
  <c r="AH24" i="131" s="1"/>
  <c r="X12" i="131" l="1"/>
  <c r="X11" i="131"/>
  <c r="J18" i="131" s="1"/>
  <c r="T18" i="131" s="1"/>
  <c r="W35" i="110"/>
  <c r="AH23" i="131" s="1"/>
  <c r="J12" i="131" s="1"/>
  <c r="J17" i="131" s="1"/>
  <c r="T17" i="131" s="1"/>
</calcChain>
</file>

<file path=xl/comments1.xml><?xml version="1.0" encoding="utf-8"?>
<comments xmlns="http://schemas.openxmlformats.org/spreadsheetml/2006/main">
  <authors>
    <author>馬場 康雄</author>
  </authors>
  <commentList>
    <comment ref="G13" authorId="0" shapeId="0">
      <text>
        <r>
          <rPr>
            <b/>
            <sz val="9"/>
            <color rgb="FF000000"/>
            <rFont val="ＭＳ Ｐゴシック"/>
            <family val="2"/>
            <charset val="128"/>
          </rPr>
          <t>断熱材の厚さに</t>
        </r>
        <r>
          <rPr>
            <b/>
            <sz val="9"/>
            <color rgb="FF000000"/>
            <rFont val="ＭＳ Ｐゴシック"/>
            <family val="2"/>
            <charset val="128"/>
          </rPr>
          <t xml:space="preserve">
</t>
        </r>
        <r>
          <rPr>
            <b/>
            <sz val="9"/>
            <color rgb="FF000000"/>
            <rFont val="ＭＳ Ｐゴシック"/>
            <family val="2"/>
            <charset val="128"/>
          </rPr>
          <t>合わせる</t>
        </r>
      </text>
    </comment>
    <comment ref="G44" authorId="0" shapeId="0">
      <text>
        <r>
          <rPr>
            <b/>
            <sz val="9"/>
            <color rgb="FF000000"/>
            <rFont val="ＭＳ Ｐゴシック"/>
            <family val="2"/>
            <charset val="128"/>
          </rPr>
          <t>断熱材の厚さに</t>
        </r>
        <r>
          <rPr>
            <b/>
            <sz val="9"/>
            <color rgb="FF000000"/>
            <rFont val="ＭＳ Ｐゴシック"/>
            <family val="2"/>
            <charset val="128"/>
          </rPr>
          <t xml:space="preserve">
</t>
        </r>
        <r>
          <rPr>
            <b/>
            <sz val="9"/>
            <color rgb="FF000000"/>
            <rFont val="ＭＳ Ｐゴシック"/>
            <family val="2"/>
            <charset val="128"/>
          </rPr>
          <t>合わせる</t>
        </r>
      </text>
    </comment>
    <comment ref="G62" authorId="0" shapeId="0">
      <text>
        <r>
          <rPr>
            <b/>
            <sz val="9"/>
            <color rgb="FF000000"/>
            <rFont val="ＭＳ Ｐゴシック"/>
            <family val="2"/>
            <charset val="128"/>
          </rPr>
          <t>断熱材</t>
        </r>
        <r>
          <rPr>
            <b/>
            <sz val="9"/>
            <color rgb="FF000000"/>
            <rFont val="ＭＳ Ｐゴシック"/>
            <family val="2"/>
            <charset val="128"/>
          </rPr>
          <t>≦</t>
        </r>
        <r>
          <rPr>
            <b/>
            <sz val="9"/>
            <color rgb="FF000000"/>
            <rFont val="ＭＳ Ｐゴシック"/>
            <family val="2"/>
            <charset val="128"/>
          </rPr>
          <t>大引等</t>
        </r>
        <r>
          <rPr>
            <b/>
            <sz val="9"/>
            <color rgb="FF000000"/>
            <rFont val="ＭＳ Ｐゴシック"/>
            <family val="2"/>
            <charset val="128"/>
          </rPr>
          <t xml:space="preserve"> </t>
        </r>
        <r>
          <rPr>
            <b/>
            <sz val="9"/>
            <color rgb="FF000000"/>
            <rFont val="ＭＳ Ｐゴシック"/>
            <family val="2"/>
            <charset val="128"/>
          </rPr>
          <t>の時：断熱材の厚さに合わせて記入</t>
        </r>
        <r>
          <rPr>
            <b/>
            <sz val="9"/>
            <color rgb="FF000000"/>
            <rFont val="ＭＳ Ｐゴシック"/>
            <family val="2"/>
            <charset val="128"/>
          </rPr>
          <t xml:space="preserve">
</t>
        </r>
        <r>
          <rPr>
            <b/>
            <sz val="9"/>
            <color rgb="FF000000"/>
            <rFont val="ＭＳ Ｐゴシック"/>
            <family val="2"/>
            <charset val="128"/>
          </rPr>
          <t>断熱材</t>
        </r>
        <r>
          <rPr>
            <b/>
            <sz val="9"/>
            <color rgb="FF000000"/>
            <rFont val="ＭＳ Ｐゴシック"/>
            <family val="2"/>
            <charset val="128"/>
          </rPr>
          <t>≧</t>
        </r>
        <r>
          <rPr>
            <b/>
            <sz val="9"/>
            <color rgb="FF000000"/>
            <rFont val="ＭＳ Ｐゴシック"/>
            <family val="2"/>
            <charset val="128"/>
          </rPr>
          <t>大引等</t>
        </r>
        <r>
          <rPr>
            <b/>
            <sz val="9"/>
            <color rgb="FF000000"/>
            <rFont val="ＭＳ Ｐゴシック"/>
            <family val="2"/>
            <charset val="128"/>
          </rPr>
          <t xml:space="preserve"> </t>
        </r>
        <r>
          <rPr>
            <b/>
            <sz val="9"/>
            <color rgb="FF000000"/>
            <rFont val="ＭＳ Ｐゴシック"/>
            <family val="2"/>
            <charset val="128"/>
          </rPr>
          <t>の時：木材の実寸法を記入</t>
        </r>
      </text>
    </comment>
    <comment ref="P63" authorId="0" shapeId="0">
      <text>
        <r>
          <rPr>
            <b/>
            <sz val="9"/>
            <color rgb="FF000000"/>
            <rFont val="ＭＳ Ｐゴシック"/>
            <family val="2"/>
            <charset val="128"/>
          </rPr>
          <t>断熱材</t>
        </r>
        <r>
          <rPr>
            <b/>
            <sz val="9"/>
            <color rgb="FF000000"/>
            <rFont val="ＭＳ Ｐゴシック"/>
            <family val="2"/>
            <charset val="128"/>
          </rPr>
          <t>≦</t>
        </r>
        <r>
          <rPr>
            <b/>
            <sz val="9"/>
            <color rgb="FF000000"/>
            <rFont val="ＭＳ Ｐゴシック"/>
            <family val="2"/>
            <charset val="128"/>
          </rPr>
          <t>大引等</t>
        </r>
        <r>
          <rPr>
            <b/>
            <sz val="9"/>
            <color rgb="FF000000"/>
            <rFont val="ＭＳ Ｐゴシック"/>
            <family val="2"/>
            <charset val="128"/>
          </rPr>
          <t xml:space="preserve"> </t>
        </r>
        <r>
          <rPr>
            <b/>
            <sz val="9"/>
            <color rgb="FF000000"/>
            <rFont val="ＭＳ Ｐゴシック"/>
            <family val="2"/>
            <charset val="128"/>
          </rPr>
          <t>の時：断熱材の厚さに合わせて記入</t>
        </r>
        <r>
          <rPr>
            <b/>
            <sz val="9"/>
            <color rgb="FF000000"/>
            <rFont val="ＭＳ Ｐゴシック"/>
            <family val="2"/>
            <charset val="128"/>
          </rPr>
          <t xml:space="preserve">
</t>
        </r>
        <r>
          <rPr>
            <b/>
            <sz val="9"/>
            <color rgb="FF000000"/>
            <rFont val="ＭＳ Ｐゴシック"/>
            <family val="2"/>
            <charset val="128"/>
          </rPr>
          <t>断熱材</t>
        </r>
        <r>
          <rPr>
            <b/>
            <sz val="9"/>
            <color rgb="FF000000"/>
            <rFont val="ＭＳ Ｐゴシック"/>
            <family val="2"/>
            <charset val="128"/>
          </rPr>
          <t>≧</t>
        </r>
        <r>
          <rPr>
            <b/>
            <sz val="9"/>
            <color rgb="FF000000"/>
            <rFont val="ＭＳ Ｐゴシック"/>
            <family val="2"/>
            <charset val="128"/>
          </rPr>
          <t>大引等</t>
        </r>
        <r>
          <rPr>
            <b/>
            <sz val="9"/>
            <color rgb="FF000000"/>
            <rFont val="ＭＳ Ｐゴシック"/>
            <family val="2"/>
            <charset val="128"/>
          </rPr>
          <t xml:space="preserve"> </t>
        </r>
        <r>
          <rPr>
            <b/>
            <sz val="9"/>
            <color rgb="FF000000"/>
            <rFont val="ＭＳ Ｐゴシック"/>
            <family val="2"/>
            <charset val="128"/>
          </rPr>
          <t>の時：木材の実寸法を記入</t>
        </r>
      </text>
    </comment>
    <comment ref="G64" authorId="0" shapeId="0">
      <text>
        <r>
          <rPr>
            <b/>
            <sz val="9"/>
            <color rgb="FF000000"/>
            <rFont val="ＭＳ Ｐゴシック"/>
            <family val="2"/>
            <charset val="128"/>
          </rPr>
          <t>断熱材</t>
        </r>
        <r>
          <rPr>
            <b/>
            <sz val="9"/>
            <color rgb="FF000000"/>
            <rFont val="ＭＳ Ｐゴシック"/>
            <family val="2"/>
            <charset val="128"/>
          </rPr>
          <t>≦</t>
        </r>
        <r>
          <rPr>
            <b/>
            <sz val="9"/>
            <color rgb="FF000000"/>
            <rFont val="ＭＳ Ｐゴシック"/>
            <family val="2"/>
            <charset val="128"/>
          </rPr>
          <t>大引等</t>
        </r>
        <r>
          <rPr>
            <b/>
            <sz val="9"/>
            <color rgb="FF000000"/>
            <rFont val="ＭＳ Ｐゴシック"/>
            <family val="2"/>
            <charset val="128"/>
          </rPr>
          <t xml:space="preserve"> </t>
        </r>
        <r>
          <rPr>
            <b/>
            <sz val="9"/>
            <color rgb="FF000000"/>
            <rFont val="ＭＳ Ｐゴシック"/>
            <family val="2"/>
            <charset val="128"/>
          </rPr>
          <t>の時：断熱材の厚さに合わせて記入</t>
        </r>
        <r>
          <rPr>
            <b/>
            <sz val="9"/>
            <color rgb="FF000000"/>
            <rFont val="ＭＳ Ｐゴシック"/>
            <family val="2"/>
            <charset val="128"/>
          </rPr>
          <t xml:space="preserve">
</t>
        </r>
        <r>
          <rPr>
            <b/>
            <sz val="9"/>
            <color rgb="FF000000"/>
            <rFont val="ＭＳ Ｐゴシック"/>
            <family val="2"/>
            <charset val="128"/>
          </rPr>
          <t>断熱材</t>
        </r>
        <r>
          <rPr>
            <b/>
            <sz val="9"/>
            <color rgb="FF000000"/>
            <rFont val="ＭＳ Ｐゴシック"/>
            <family val="2"/>
            <charset val="128"/>
          </rPr>
          <t>≧</t>
        </r>
        <r>
          <rPr>
            <b/>
            <sz val="9"/>
            <color rgb="FF000000"/>
            <rFont val="ＭＳ Ｐゴシック"/>
            <family val="2"/>
            <charset val="128"/>
          </rPr>
          <t>大引等</t>
        </r>
        <r>
          <rPr>
            <b/>
            <sz val="9"/>
            <color rgb="FF000000"/>
            <rFont val="ＭＳ Ｐゴシック"/>
            <family val="2"/>
            <charset val="128"/>
          </rPr>
          <t xml:space="preserve"> </t>
        </r>
        <r>
          <rPr>
            <b/>
            <sz val="9"/>
            <color rgb="FF000000"/>
            <rFont val="ＭＳ Ｐゴシック"/>
            <family val="2"/>
            <charset val="128"/>
          </rPr>
          <t>の時：木材の実寸法を記入</t>
        </r>
      </text>
    </comment>
    <comment ref="P66" authorId="0" shapeId="0">
      <text>
        <r>
          <rPr>
            <b/>
            <sz val="9"/>
            <color rgb="FF000000"/>
            <rFont val="ＭＳ Ｐゴシック"/>
            <family val="2"/>
            <charset val="128"/>
          </rPr>
          <t>断熱材</t>
        </r>
        <r>
          <rPr>
            <b/>
            <sz val="9"/>
            <color rgb="FF000000"/>
            <rFont val="ＭＳ Ｐゴシック"/>
            <family val="2"/>
            <charset val="128"/>
          </rPr>
          <t>≦</t>
        </r>
        <r>
          <rPr>
            <b/>
            <sz val="9"/>
            <color rgb="FF000000"/>
            <rFont val="ＭＳ Ｐゴシック"/>
            <family val="2"/>
            <charset val="128"/>
          </rPr>
          <t>大引等</t>
        </r>
        <r>
          <rPr>
            <b/>
            <sz val="9"/>
            <color rgb="FF000000"/>
            <rFont val="ＭＳ Ｐゴシック"/>
            <family val="2"/>
            <charset val="128"/>
          </rPr>
          <t xml:space="preserve"> </t>
        </r>
        <r>
          <rPr>
            <b/>
            <sz val="9"/>
            <color rgb="FF000000"/>
            <rFont val="ＭＳ Ｐゴシック"/>
            <family val="2"/>
            <charset val="128"/>
          </rPr>
          <t>の時：断熱材の厚さに合わせて記入</t>
        </r>
        <r>
          <rPr>
            <b/>
            <sz val="9"/>
            <color rgb="FF000000"/>
            <rFont val="ＭＳ Ｐゴシック"/>
            <family val="2"/>
            <charset val="128"/>
          </rPr>
          <t xml:space="preserve">
</t>
        </r>
        <r>
          <rPr>
            <b/>
            <sz val="9"/>
            <color rgb="FF000000"/>
            <rFont val="ＭＳ Ｐゴシック"/>
            <family val="2"/>
            <charset val="128"/>
          </rPr>
          <t>断熱材</t>
        </r>
        <r>
          <rPr>
            <b/>
            <sz val="9"/>
            <color rgb="FF000000"/>
            <rFont val="ＭＳ Ｐゴシック"/>
            <family val="2"/>
            <charset val="128"/>
          </rPr>
          <t>≧</t>
        </r>
        <r>
          <rPr>
            <b/>
            <sz val="9"/>
            <color rgb="FF000000"/>
            <rFont val="ＭＳ Ｐゴシック"/>
            <family val="2"/>
            <charset val="128"/>
          </rPr>
          <t>大引等</t>
        </r>
        <r>
          <rPr>
            <b/>
            <sz val="9"/>
            <color rgb="FF000000"/>
            <rFont val="ＭＳ Ｐゴシック"/>
            <family val="2"/>
            <charset val="128"/>
          </rPr>
          <t xml:space="preserve"> </t>
        </r>
        <r>
          <rPr>
            <b/>
            <sz val="9"/>
            <color rgb="FF000000"/>
            <rFont val="ＭＳ Ｐゴシック"/>
            <family val="2"/>
            <charset val="128"/>
          </rPr>
          <t>の時：木材の実寸法を記入</t>
        </r>
      </text>
    </comment>
    <comment ref="G80" authorId="0" shapeId="0">
      <text>
        <r>
          <rPr>
            <b/>
            <sz val="9"/>
            <color rgb="FF000000"/>
            <rFont val="ＭＳ Ｐゴシック"/>
            <family val="2"/>
            <charset val="128"/>
          </rPr>
          <t>断熱材の厚さに</t>
        </r>
        <r>
          <rPr>
            <b/>
            <sz val="9"/>
            <color rgb="FF000000"/>
            <rFont val="ＭＳ Ｐゴシック"/>
            <family val="2"/>
            <charset val="128"/>
          </rPr>
          <t xml:space="preserve">
</t>
        </r>
        <r>
          <rPr>
            <b/>
            <sz val="9"/>
            <color rgb="FF000000"/>
            <rFont val="ＭＳ Ｐゴシック"/>
            <family val="2"/>
            <charset val="128"/>
          </rPr>
          <t>合わせる</t>
        </r>
      </text>
    </comment>
  </commentList>
</comments>
</file>

<file path=xl/comments10.xml><?xml version="1.0" encoding="utf-8"?>
<comments xmlns="http://schemas.openxmlformats.org/spreadsheetml/2006/main">
  <authors>
    <author>hishinuma</author>
  </authors>
  <commentList>
    <comment ref="N20" authorId="0" shapeId="0">
      <text>
        <r>
          <rPr>
            <sz val="9"/>
            <color indexed="81"/>
            <rFont val="MS P ゴシック"/>
            <family val="3"/>
            <charset val="128"/>
          </rPr>
          <t>日射の当たらない基礎等の場合は、チェックを入れる</t>
        </r>
      </text>
    </comment>
    <comment ref="N33" authorId="0" shapeId="0">
      <text>
        <r>
          <rPr>
            <sz val="9"/>
            <color rgb="FF000000"/>
            <rFont val="MS P ゴシック"/>
            <family val="3"/>
            <charset val="128"/>
          </rPr>
          <t>日射の当たらない基礎等の場合は、チェックを入れる</t>
        </r>
      </text>
    </comment>
  </commentList>
</comments>
</file>

<file path=xl/comments2.xml><?xml version="1.0" encoding="utf-8"?>
<comments xmlns="http://schemas.openxmlformats.org/spreadsheetml/2006/main">
  <authors>
    <author>012</author>
  </authors>
  <commentList>
    <comment ref="N5" authorId="0" shapeId="0">
      <text>
        <r>
          <rPr>
            <sz val="9"/>
            <color indexed="81"/>
            <rFont val="ＭＳ Ｐゴシック"/>
            <family val="3"/>
            <charset val="128"/>
          </rPr>
          <t>取得日射量補正係数は簡略計算法にて算出</t>
        </r>
      </text>
    </comment>
  </commentList>
</comments>
</file>

<file path=xl/comments3.xml><?xml version="1.0" encoding="utf-8"?>
<comments xmlns="http://schemas.openxmlformats.org/spreadsheetml/2006/main">
  <authors>
    <author>012</author>
  </authors>
  <commentList>
    <comment ref="N5" authorId="0" shapeId="0">
      <text>
        <r>
          <rPr>
            <sz val="9"/>
            <color indexed="81"/>
            <rFont val="ＭＳ Ｐゴシック"/>
            <family val="3"/>
            <charset val="128"/>
          </rPr>
          <t>取得日射量補正係数は簡略計算法にて算出</t>
        </r>
      </text>
    </comment>
  </commentList>
</comments>
</file>

<file path=xl/comments4.xml><?xml version="1.0" encoding="utf-8"?>
<comments xmlns="http://schemas.openxmlformats.org/spreadsheetml/2006/main">
  <authors>
    <author>012</author>
  </authors>
  <commentList>
    <comment ref="N5" authorId="0" shapeId="0">
      <text>
        <r>
          <rPr>
            <sz val="9"/>
            <color indexed="81"/>
            <rFont val="ＭＳ Ｐゴシック"/>
            <family val="3"/>
            <charset val="128"/>
          </rPr>
          <t>取得日射量補正係数は簡略計算法にて算出</t>
        </r>
      </text>
    </comment>
  </commentList>
</comments>
</file>

<file path=xl/comments5.xml><?xml version="1.0" encoding="utf-8"?>
<comments xmlns="http://schemas.openxmlformats.org/spreadsheetml/2006/main">
  <authors>
    <author>012</author>
  </authors>
  <commentList>
    <comment ref="N5" authorId="0" shapeId="0">
      <text>
        <r>
          <rPr>
            <sz val="9"/>
            <color indexed="81"/>
            <rFont val="ＭＳ Ｐゴシック"/>
            <family val="3"/>
            <charset val="128"/>
          </rPr>
          <t>取得日射量補正係数は簡略計算法にて算出</t>
        </r>
      </text>
    </comment>
  </commentList>
</comments>
</file>

<file path=xl/comments6.xml><?xml version="1.0" encoding="utf-8"?>
<comments xmlns="http://schemas.openxmlformats.org/spreadsheetml/2006/main">
  <authors>
    <author>012</author>
  </authors>
  <commentList>
    <comment ref="N5" authorId="0" shapeId="0">
      <text>
        <r>
          <rPr>
            <sz val="9"/>
            <color indexed="81"/>
            <rFont val="ＭＳ Ｐゴシック"/>
            <family val="3"/>
            <charset val="128"/>
          </rPr>
          <t>取得日射量補正係数は簡略計算法にて算出</t>
        </r>
      </text>
    </comment>
  </commentList>
</comments>
</file>

<file path=xl/comments7.xml><?xml version="1.0" encoding="utf-8"?>
<comments xmlns="http://schemas.openxmlformats.org/spreadsheetml/2006/main">
  <authors>
    <author>012</author>
  </authors>
  <commentList>
    <comment ref="N5" authorId="0" shapeId="0">
      <text>
        <r>
          <rPr>
            <sz val="9"/>
            <color indexed="81"/>
            <rFont val="ＭＳ Ｐゴシック"/>
            <family val="3"/>
            <charset val="128"/>
          </rPr>
          <t>取得日射量補正係数は簡略計算法にて算出</t>
        </r>
      </text>
    </comment>
  </commentList>
</comments>
</file>

<file path=xl/comments8.xml><?xml version="1.0" encoding="utf-8"?>
<comments xmlns="http://schemas.openxmlformats.org/spreadsheetml/2006/main">
  <authors>
    <author>012</author>
  </authors>
  <commentList>
    <comment ref="N5" authorId="0" shapeId="0">
      <text>
        <r>
          <rPr>
            <sz val="9"/>
            <color indexed="81"/>
            <rFont val="ＭＳ Ｐゴシック"/>
            <family val="3"/>
            <charset val="128"/>
          </rPr>
          <t>取得日射量補正係数は簡略計算法にて算出</t>
        </r>
      </text>
    </comment>
  </commentList>
</comments>
</file>

<file path=xl/comments9.xml><?xml version="1.0" encoding="utf-8"?>
<comments xmlns="http://schemas.openxmlformats.org/spreadsheetml/2006/main">
  <authors>
    <author>012</author>
  </authors>
  <commentList>
    <comment ref="N5" authorId="0" shapeId="0">
      <text>
        <r>
          <rPr>
            <sz val="9"/>
            <color indexed="81"/>
            <rFont val="ＭＳ Ｐゴシック"/>
            <family val="3"/>
            <charset val="128"/>
          </rPr>
          <t>取得日射量補正係数は簡略計算法にて算出</t>
        </r>
      </text>
    </comment>
  </commentList>
</comments>
</file>

<file path=xl/sharedStrings.xml><?xml version="1.0" encoding="utf-8"?>
<sst xmlns="http://schemas.openxmlformats.org/spreadsheetml/2006/main" count="1542" uniqueCount="586">
  <si>
    <t>仕様番号</t>
    <rPh sb="0" eb="2">
      <t>シヨウ</t>
    </rPh>
    <rPh sb="2" eb="4">
      <t>バンゴウ</t>
    </rPh>
    <phoneticPr fontId="4"/>
  </si>
  <si>
    <t>外壁</t>
    <rPh sb="0" eb="2">
      <t>ガイヘキ</t>
    </rPh>
    <phoneticPr fontId="4"/>
  </si>
  <si>
    <t>階</t>
    <rPh sb="0" eb="1">
      <t>カイ</t>
    </rPh>
    <phoneticPr fontId="4"/>
  </si>
  <si>
    <t>ｙ2</t>
    <phoneticPr fontId="4"/>
  </si>
  <si>
    <t>冷房期</t>
    <rPh sb="0" eb="2">
      <t>レイボウ</t>
    </rPh>
    <rPh sb="2" eb="3">
      <t>キ</t>
    </rPh>
    <phoneticPr fontId="4"/>
  </si>
  <si>
    <t>1）窓の入力</t>
    <rPh sb="2" eb="3">
      <t>マド</t>
    </rPh>
    <rPh sb="4" eb="6">
      <t>ニュウリョク</t>
    </rPh>
    <phoneticPr fontId="4"/>
  </si>
  <si>
    <t>窓番号</t>
    <rPh sb="0" eb="1">
      <t>マド</t>
    </rPh>
    <rPh sb="1" eb="3">
      <t>バンゴウ</t>
    </rPh>
    <phoneticPr fontId="4"/>
  </si>
  <si>
    <t>高さ</t>
    <rPh sb="0" eb="1">
      <t>タカ</t>
    </rPh>
    <phoneticPr fontId="4"/>
  </si>
  <si>
    <t>幅</t>
    <rPh sb="0" eb="1">
      <t>ハバ</t>
    </rPh>
    <phoneticPr fontId="4"/>
  </si>
  <si>
    <t>付属部材
の有無</t>
    <rPh sb="0" eb="2">
      <t>フゾク</t>
    </rPh>
    <rPh sb="2" eb="4">
      <t>ブザイ</t>
    </rPh>
    <rPh sb="6" eb="8">
      <t>ウム</t>
    </rPh>
    <phoneticPr fontId="4"/>
  </si>
  <si>
    <t>Z</t>
    <phoneticPr fontId="4"/>
  </si>
  <si>
    <t>ｙ1</t>
    <phoneticPr fontId="4"/>
  </si>
  <si>
    <t>取得日射量補正係数</t>
    <rPh sb="0" eb="2">
      <t>シュトク</t>
    </rPh>
    <rPh sb="2" eb="4">
      <t>ニッシャ</t>
    </rPh>
    <rPh sb="4" eb="5">
      <t>リョウ</t>
    </rPh>
    <rPh sb="5" eb="7">
      <t>ホセイ</t>
    </rPh>
    <rPh sb="7" eb="9">
      <t>ケイスウ</t>
    </rPh>
    <phoneticPr fontId="4"/>
  </si>
  <si>
    <t>2）ドアの入力</t>
    <rPh sb="5" eb="7">
      <t>ニュウリョク</t>
    </rPh>
    <phoneticPr fontId="4"/>
  </si>
  <si>
    <t>ドア番号</t>
    <rPh sb="2" eb="4">
      <t>バンゴウ</t>
    </rPh>
    <phoneticPr fontId="4"/>
  </si>
  <si>
    <t>3）外壁の入力</t>
    <rPh sb="2" eb="4">
      <t>ガイヘキ</t>
    </rPh>
    <rPh sb="5" eb="7">
      <t>ニュウリョク</t>
    </rPh>
    <phoneticPr fontId="4"/>
  </si>
  <si>
    <t>暖房期</t>
    <rPh sb="0" eb="2">
      <t>ダンボウ</t>
    </rPh>
    <rPh sb="2" eb="3">
      <t>キ</t>
    </rPh>
    <phoneticPr fontId="4"/>
  </si>
  <si>
    <t>㎡）</t>
    <phoneticPr fontId="4"/>
  </si>
  <si>
    <t>　総熱損失</t>
    <rPh sb="1" eb="2">
      <t>ソウ</t>
    </rPh>
    <rPh sb="2" eb="3">
      <t>ネツ</t>
    </rPh>
    <rPh sb="3" eb="5">
      <t>ソンシツ</t>
    </rPh>
    <phoneticPr fontId="4"/>
  </si>
  <si>
    <t>W/K</t>
    <phoneticPr fontId="4"/>
  </si>
  <si>
    <t>ドア</t>
    <phoneticPr fontId="4"/>
  </si>
  <si>
    <t>（窓</t>
    <rPh sb="1" eb="2">
      <t>マド</t>
    </rPh>
    <phoneticPr fontId="4"/>
  </si>
  <si>
    <t>㎡</t>
    <phoneticPr fontId="4"/>
  </si>
  <si>
    <t>㎡、</t>
    <phoneticPr fontId="4"/>
  </si>
  <si>
    <t>1）基本情報の入力</t>
    <rPh sb="2" eb="4">
      <t>キホン</t>
    </rPh>
    <rPh sb="4" eb="6">
      <t>ジョウホウ</t>
    </rPh>
    <rPh sb="7" eb="9">
      <t>ニュウリョク</t>
    </rPh>
    <phoneticPr fontId="4"/>
  </si>
  <si>
    <t>　住宅の名称</t>
    <rPh sb="1" eb="3">
      <t>ジュウタク</t>
    </rPh>
    <rPh sb="4" eb="6">
      <t>メイショウ</t>
    </rPh>
    <phoneticPr fontId="4"/>
  </si>
  <si>
    <t>　住宅の所在地</t>
    <rPh sb="1" eb="3">
      <t>ジュウタク</t>
    </rPh>
    <rPh sb="4" eb="7">
      <t>ショザイチ</t>
    </rPh>
    <phoneticPr fontId="4"/>
  </si>
  <si>
    <t>　住宅の規模</t>
    <rPh sb="1" eb="3">
      <t>ジュウタク</t>
    </rPh>
    <rPh sb="4" eb="6">
      <t>キボ</t>
    </rPh>
    <phoneticPr fontId="4"/>
  </si>
  <si>
    <t>（地域区分）</t>
    <rPh sb="1" eb="3">
      <t>チイキ</t>
    </rPh>
    <rPh sb="3" eb="5">
      <t>クブン</t>
    </rPh>
    <phoneticPr fontId="4"/>
  </si>
  <si>
    <t>地上</t>
    <rPh sb="0" eb="2">
      <t>チジョウ</t>
    </rPh>
    <phoneticPr fontId="4"/>
  </si>
  <si>
    <t>、地下</t>
    <rPh sb="1" eb="3">
      <t>チカ</t>
    </rPh>
    <phoneticPr fontId="4"/>
  </si>
  <si>
    <t>2）計算結果</t>
    <rPh sb="2" eb="4">
      <t>ケイサン</t>
    </rPh>
    <rPh sb="4" eb="6">
      <t>ケッカ</t>
    </rPh>
    <phoneticPr fontId="4"/>
  </si>
  <si>
    <t>W/（㎡K）</t>
    <phoneticPr fontId="4"/>
  </si>
  <si>
    <t>方位係数</t>
    <rPh sb="0" eb="2">
      <t>ホウイ</t>
    </rPh>
    <rPh sb="2" eb="4">
      <t>ケイスウ</t>
    </rPh>
    <phoneticPr fontId="4"/>
  </si>
  <si>
    <t>部位番号</t>
    <rPh sb="0" eb="2">
      <t>ブイ</t>
    </rPh>
    <rPh sb="2" eb="4">
      <t>バンゴウ</t>
    </rPh>
    <phoneticPr fontId="4"/>
  </si>
  <si>
    <t>部位名</t>
    <rPh sb="0" eb="2">
      <t>ブイ</t>
    </rPh>
    <rPh sb="2" eb="3">
      <t>メイ</t>
    </rPh>
    <phoneticPr fontId="4"/>
  </si>
  <si>
    <t>1）天窓等の入力</t>
    <rPh sb="2" eb="3">
      <t>テン</t>
    </rPh>
    <rPh sb="3" eb="4">
      <t>マド</t>
    </rPh>
    <rPh sb="4" eb="5">
      <t>トウ</t>
    </rPh>
    <rPh sb="6" eb="8">
      <t>ニュウリョク</t>
    </rPh>
    <phoneticPr fontId="4"/>
  </si>
  <si>
    <t>　外皮等面積（内訳）</t>
    <rPh sb="1" eb="3">
      <t>ガイヒ</t>
    </rPh>
    <rPh sb="3" eb="4">
      <t>トウ</t>
    </rPh>
    <rPh sb="4" eb="6">
      <t>メンセキ</t>
    </rPh>
    <rPh sb="7" eb="9">
      <t>ウチワケ</t>
    </rPh>
    <phoneticPr fontId="4"/>
  </si>
  <si>
    <r>
      <t>内訳計算シートＢ　　</t>
    </r>
    <r>
      <rPr>
        <b/>
        <sz val="14"/>
        <rFont val="HG丸ｺﾞｼｯｸM-PRO"/>
        <family val="3"/>
        <charset val="128"/>
      </rPr>
      <t>＜屋根・天井・床等＞</t>
    </r>
    <r>
      <rPr>
        <sz val="12"/>
        <rFont val="HG丸ｺﾞｼｯｸM-PRO"/>
        <family val="3"/>
        <charset val="128"/>
      </rPr>
      <t xml:space="preserve"> の外皮熱損失量と日射熱取得量</t>
    </r>
    <rPh sb="0" eb="2">
      <t>ウチワケ</t>
    </rPh>
    <rPh sb="2" eb="4">
      <t>ケイサン</t>
    </rPh>
    <rPh sb="17" eb="18">
      <t>ユカ</t>
    </rPh>
    <rPh sb="18" eb="19">
      <t>トウ</t>
    </rPh>
    <rPh sb="29" eb="31">
      <t>ニッシャ</t>
    </rPh>
    <rPh sb="31" eb="32">
      <t>ネツ</t>
    </rPh>
    <rPh sb="32" eb="34">
      <t>シュトク</t>
    </rPh>
    <rPh sb="34" eb="35">
      <t>リョウ</t>
    </rPh>
    <phoneticPr fontId="4"/>
  </si>
  <si>
    <t>2）屋根・天井・外気等に接する床（以下「屋根等」という。）の入力</t>
    <rPh sb="2" eb="4">
      <t>ヤネ</t>
    </rPh>
    <rPh sb="5" eb="7">
      <t>テンジョウ</t>
    </rPh>
    <rPh sb="8" eb="11">
      <t>ガイキトウ</t>
    </rPh>
    <rPh sb="17" eb="19">
      <t>イカ</t>
    </rPh>
    <rPh sb="20" eb="23">
      <t>ヤネトウ</t>
    </rPh>
    <rPh sb="30" eb="32">
      <t>ニュウリョク</t>
    </rPh>
    <phoneticPr fontId="4"/>
  </si>
  <si>
    <t>屋根等他</t>
    <rPh sb="2" eb="3">
      <t>トウ</t>
    </rPh>
    <rPh sb="3" eb="4">
      <t>ホカ</t>
    </rPh>
    <phoneticPr fontId="4"/>
  </si>
  <si>
    <t>天窓</t>
    <rPh sb="0" eb="1">
      <t>テン</t>
    </rPh>
    <rPh sb="1" eb="2">
      <t>マド</t>
    </rPh>
    <phoneticPr fontId="4"/>
  </si>
  <si>
    <t>土間床等面積合計</t>
    <rPh sb="0" eb="2">
      <t>ドマ</t>
    </rPh>
    <rPh sb="2" eb="3">
      <t>ユカ</t>
    </rPh>
    <rPh sb="3" eb="4">
      <t>トウ</t>
    </rPh>
    <rPh sb="4" eb="6">
      <t>メンセキ</t>
    </rPh>
    <rPh sb="6" eb="8">
      <t>ゴウケイ</t>
    </rPh>
    <phoneticPr fontId="4"/>
  </si>
  <si>
    <t>部位
名称</t>
    <rPh sb="0" eb="2">
      <t>ブイ</t>
    </rPh>
    <rPh sb="3" eb="5">
      <t>メイショウ</t>
    </rPh>
    <phoneticPr fontId="4"/>
  </si>
  <si>
    <t>　</t>
  </si>
  <si>
    <t>ﾃﾞﾌｫﾙﾄ
値使用</t>
    <rPh sb="7" eb="8">
      <t>アタイ</t>
    </rPh>
    <rPh sb="8" eb="10">
      <t>シヨウ</t>
    </rPh>
    <phoneticPr fontId="4"/>
  </si>
  <si>
    <t>取得日射量補正係数の算出</t>
    <rPh sb="0" eb="2">
      <t>シュトク</t>
    </rPh>
    <rPh sb="2" eb="4">
      <t>ニッシャ</t>
    </rPh>
    <rPh sb="4" eb="5">
      <t>リョウ</t>
    </rPh>
    <rPh sb="5" eb="7">
      <t>ホセイ</t>
    </rPh>
    <rPh sb="7" eb="9">
      <t>ケイスウ</t>
    </rPh>
    <rPh sb="10" eb="12">
      <t>サンシュツ</t>
    </rPh>
    <phoneticPr fontId="4"/>
  </si>
  <si>
    <t>　冷房期総日射熱取得量</t>
    <rPh sb="1" eb="3">
      <t>レイボウ</t>
    </rPh>
    <rPh sb="3" eb="4">
      <t>キ</t>
    </rPh>
    <rPh sb="4" eb="5">
      <t>ソウ</t>
    </rPh>
    <rPh sb="5" eb="7">
      <t>ニッシャ</t>
    </rPh>
    <rPh sb="7" eb="8">
      <t>ネツ</t>
    </rPh>
    <rPh sb="8" eb="10">
      <t>シュトク</t>
    </rPh>
    <rPh sb="10" eb="11">
      <t>リョウ</t>
    </rPh>
    <phoneticPr fontId="4"/>
  </si>
  <si>
    <t>　暖房期総日射熱取得量</t>
    <rPh sb="1" eb="3">
      <t>ダンボウ</t>
    </rPh>
    <rPh sb="3" eb="4">
      <t>キ</t>
    </rPh>
    <rPh sb="4" eb="5">
      <t>ソウ</t>
    </rPh>
    <rPh sb="5" eb="7">
      <t>ニッシャ</t>
    </rPh>
    <rPh sb="7" eb="8">
      <t>ネツ</t>
    </rPh>
    <rPh sb="8" eb="10">
      <t>シュトク</t>
    </rPh>
    <rPh sb="10" eb="11">
      <t>リョウ</t>
    </rPh>
    <phoneticPr fontId="4"/>
  </si>
  <si>
    <t>日射熱取得量</t>
    <rPh sb="0" eb="2">
      <t>ニッシャ</t>
    </rPh>
    <rPh sb="2" eb="3">
      <t>ネツ</t>
    </rPh>
    <rPh sb="3" eb="5">
      <t>シュトク</t>
    </rPh>
    <rPh sb="5" eb="6">
      <t>リョウ</t>
    </rPh>
    <phoneticPr fontId="4"/>
  </si>
  <si>
    <t>取得日射量補正係数(FALSEの場合)</t>
    <rPh sb="0" eb="2">
      <t>シュトク</t>
    </rPh>
    <rPh sb="2" eb="4">
      <t>ニッシャ</t>
    </rPh>
    <rPh sb="4" eb="5">
      <t>リョウ</t>
    </rPh>
    <rPh sb="5" eb="7">
      <t>ホセイ</t>
    </rPh>
    <rPh sb="7" eb="9">
      <t>ケイスウ</t>
    </rPh>
    <rPh sb="16" eb="18">
      <t>バアイ</t>
    </rPh>
    <phoneticPr fontId="4"/>
  </si>
  <si>
    <t xml:space="preserve"> 部分に入力するか、あるいはドロップボックスから選択してください。</t>
    <rPh sb="1" eb="3">
      <t>ブブン</t>
    </rPh>
    <rPh sb="4" eb="6">
      <t>ニュウリョク</t>
    </rPh>
    <rPh sb="24" eb="26">
      <t>センタク</t>
    </rPh>
    <phoneticPr fontId="4"/>
  </si>
  <si>
    <t>黄色</t>
    <rPh sb="0" eb="2">
      <t>キイロ</t>
    </rPh>
    <phoneticPr fontId="4"/>
  </si>
  <si>
    <t>⊿R</t>
  </si>
  <si>
    <t>⊿R</t>
    <phoneticPr fontId="4"/>
  </si>
  <si>
    <t>Ui</t>
  </si>
  <si>
    <t>Ui</t>
    <phoneticPr fontId="4"/>
  </si>
  <si>
    <t>補正熱貫流率</t>
  </si>
  <si>
    <t>補正熱貫流率</t>
    <rPh sb="0" eb="2">
      <t>ホセイ</t>
    </rPh>
    <rPh sb="2" eb="3">
      <t>ネツ</t>
    </rPh>
    <rPh sb="3" eb="5">
      <t>カンリュウ</t>
    </rPh>
    <rPh sb="5" eb="6">
      <t>リツ</t>
    </rPh>
    <phoneticPr fontId="4"/>
  </si>
  <si>
    <t>温度差係数</t>
    <rPh sb="0" eb="3">
      <t>オンドサ</t>
    </rPh>
    <rPh sb="3" eb="5">
      <t>ケイスウ</t>
    </rPh>
    <phoneticPr fontId="4"/>
  </si>
  <si>
    <t>外皮性能基準値</t>
    <rPh sb="0" eb="2">
      <t>ガイヒ</t>
    </rPh>
    <rPh sb="2" eb="4">
      <t>セイノウ</t>
    </rPh>
    <rPh sb="4" eb="7">
      <t>キジュンチ</t>
    </rPh>
    <phoneticPr fontId="4"/>
  </si>
  <si>
    <t>3）省エネルギー基準外皮性能適合可否結果</t>
    <phoneticPr fontId="4"/>
  </si>
  <si>
    <t>計算結果</t>
  </si>
  <si>
    <t>基準値</t>
  </si>
  <si>
    <t>判定</t>
  </si>
  <si>
    <t>日射熱
取得率
※1</t>
    <rPh sb="0" eb="2">
      <t>ニッシャ</t>
    </rPh>
    <rPh sb="2" eb="3">
      <t>ネツ</t>
    </rPh>
    <rPh sb="4" eb="6">
      <t>シュトク</t>
    </rPh>
    <rPh sb="6" eb="7">
      <t>リツ</t>
    </rPh>
    <phoneticPr fontId="4"/>
  </si>
  <si>
    <t>更新内容</t>
    <rPh sb="0" eb="2">
      <t>コウシン</t>
    </rPh>
    <rPh sb="2" eb="4">
      <t>ナイヨウ</t>
    </rPh>
    <phoneticPr fontId="4"/>
  </si>
  <si>
    <t>東面</t>
    <rPh sb="1" eb="2">
      <t>メン</t>
    </rPh>
    <phoneticPr fontId="4"/>
  </si>
  <si>
    <r>
      <t>内訳計算シートＡ　　</t>
    </r>
    <r>
      <rPr>
        <b/>
        <sz val="12"/>
        <rFont val="HG丸ｺﾞｼｯｸM-PRO"/>
        <family val="3"/>
        <charset val="128"/>
      </rPr>
      <t>＜東面＞</t>
    </r>
    <r>
      <rPr>
        <sz val="12"/>
        <rFont val="HG丸ｺﾞｼｯｸM-PRO"/>
        <family val="3"/>
        <charset val="128"/>
      </rPr>
      <t xml:space="preserve"> の外皮熱損失量と日射熱取得量</t>
    </r>
    <rPh sb="0" eb="2">
      <t>ウチワケ</t>
    </rPh>
    <rPh sb="2" eb="4">
      <t>ケイサン</t>
    </rPh>
    <rPh sb="12" eb="13">
      <t>メン</t>
    </rPh>
    <rPh sb="23" eb="25">
      <t>ニッシャ</t>
    </rPh>
    <rPh sb="25" eb="26">
      <t>ネツ</t>
    </rPh>
    <rPh sb="26" eb="28">
      <t>シュトク</t>
    </rPh>
    <rPh sb="28" eb="29">
      <t>リョウ</t>
    </rPh>
    <phoneticPr fontId="4"/>
  </si>
  <si>
    <r>
      <t xml:space="preserve">外壁 </t>
    </r>
    <r>
      <rPr>
        <b/>
        <sz val="11"/>
        <rFont val="HG丸ｺﾞｼｯｸM-PRO"/>
        <family val="3"/>
        <charset val="128"/>
      </rPr>
      <t>＜北東面＞</t>
    </r>
    <r>
      <rPr>
        <sz val="11"/>
        <rFont val="HG丸ｺﾞｼｯｸM-PRO"/>
        <family val="3"/>
        <charset val="128"/>
      </rPr>
      <t xml:space="preserve"> 各値合計</t>
    </r>
    <rPh sb="0" eb="2">
      <t>ガイヘキ</t>
    </rPh>
    <phoneticPr fontId="4"/>
  </si>
  <si>
    <r>
      <t xml:space="preserve">窓 </t>
    </r>
    <r>
      <rPr>
        <b/>
        <sz val="11"/>
        <rFont val="HG丸ｺﾞｼｯｸM-PRO"/>
        <family val="3"/>
        <charset val="128"/>
      </rPr>
      <t>＜東面＞</t>
    </r>
    <r>
      <rPr>
        <sz val="11"/>
        <rFont val="HG丸ｺﾞｼｯｸM-PRO"/>
        <family val="3"/>
        <charset val="128"/>
      </rPr>
      <t xml:space="preserve"> 各値合計</t>
    </r>
    <rPh sb="0" eb="1">
      <t>マド</t>
    </rPh>
    <rPh sb="4" eb="5">
      <t>メン</t>
    </rPh>
    <rPh sb="7" eb="8">
      <t>カク</t>
    </rPh>
    <rPh sb="8" eb="9">
      <t>アタイ</t>
    </rPh>
    <rPh sb="9" eb="11">
      <t>ゴウケイ</t>
    </rPh>
    <phoneticPr fontId="4"/>
  </si>
  <si>
    <r>
      <t xml:space="preserve">外壁 </t>
    </r>
    <r>
      <rPr>
        <b/>
        <sz val="11"/>
        <rFont val="HG丸ｺﾞｼｯｸM-PRO"/>
        <family val="3"/>
        <charset val="128"/>
      </rPr>
      <t>＜東面＞</t>
    </r>
    <r>
      <rPr>
        <sz val="11"/>
        <rFont val="HG丸ｺﾞｼｯｸM-PRO"/>
        <family val="3"/>
        <charset val="128"/>
      </rPr>
      <t xml:space="preserve"> 各値合計</t>
    </r>
    <rPh sb="0" eb="2">
      <t>ガイヘキ</t>
    </rPh>
    <phoneticPr fontId="4"/>
  </si>
  <si>
    <r>
      <t xml:space="preserve">4）住宅 </t>
    </r>
    <r>
      <rPr>
        <b/>
        <sz val="11"/>
        <rFont val="HG丸ｺﾞｼｯｸM-PRO"/>
        <family val="3"/>
        <charset val="128"/>
      </rPr>
      <t>＜東面＞</t>
    </r>
    <r>
      <rPr>
        <sz val="11"/>
        <rFont val="HG丸ｺﾞｼｯｸM-PRO"/>
        <family val="3"/>
        <charset val="128"/>
      </rPr>
      <t xml:space="preserve"> 計算結果</t>
    </r>
    <rPh sb="2" eb="4">
      <t>ジュウタク</t>
    </rPh>
    <rPh sb="7" eb="8">
      <t>メン</t>
    </rPh>
    <rPh sb="10" eb="12">
      <t>ケイサン</t>
    </rPh>
    <rPh sb="12" eb="14">
      <t>ケッカ</t>
    </rPh>
    <phoneticPr fontId="4"/>
  </si>
  <si>
    <r>
      <t xml:space="preserve">外壁 </t>
    </r>
    <r>
      <rPr>
        <b/>
        <sz val="11"/>
        <rFont val="HG丸ｺﾞｼｯｸM-PRO"/>
        <family val="3"/>
        <charset val="128"/>
      </rPr>
      <t>＜屋根・天井・床＞</t>
    </r>
    <r>
      <rPr>
        <sz val="11"/>
        <rFont val="HG丸ｺﾞｼｯｸM-PRO"/>
        <family val="3"/>
        <charset val="128"/>
      </rPr>
      <t xml:space="preserve"> 各値合計</t>
    </r>
    <rPh sb="0" eb="2">
      <t>ガイヘキ</t>
    </rPh>
    <rPh sb="10" eb="11">
      <t>ユカ</t>
    </rPh>
    <phoneticPr fontId="4"/>
  </si>
  <si>
    <r>
      <t xml:space="preserve">窓 </t>
    </r>
    <r>
      <rPr>
        <b/>
        <sz val="11"/>
        <rFont val="HG丸ｺﾞｼｯｸM-PRO"/>
        <family val="3"/>
        <charset val="128"/>
      </rPr>
      <t>＜屋根・天井＞</t>
    </r>
    <r>
      <rPr>
        <sz val="11"/>
        <rFont val="HG丸ｺﾞｼｯｸM-PRO"/>
        <family val="3"/>
        <charset val="128"/>
      </rPr>
      <t xml:space="preserve"> 各値合計</t>
    </r>
    <rPh sb="0" eb="1">
      <t>マド</t>
    </rPh>
    <rPh sb="10" eb="11">
      <t>カク</t>
    </rPh>
    <rPh sb="11" eb="12">
      <t>アタイ</t>
    </rPh>
    <rPh sb="12" eb="14">
      <t>ゴウケイ</t>
    </rPh>
    <phoneticPr fontId="4"/>
  </si>
  <si>
    <r>
      <t xml:space="preserve">ドア </t>
    </r>
    <r>
      <rPr>
        <b/>
        <sz val="11"/>
        <rFont val="HG丸ｺﾞｼｯｸM-PRO"/>
        <family val="3"/>
        <charset val="128"/>
      </rPr>
      <t>＜北東面＞</t>
    </r>
    <r>
      <rPr>
        <sz val="11"/>
        <rFont val="HG丸ｺﾞｼｯｸM-PRO"/>
        <family val="3"/>
        <charset val="128"/>
      </rPr>
      <t xml:space="preserve"> 各値合計</t>
    </r>
    <phoneticPr fontId="4"/>
  </si>
  <si>
    <t>等級４</t>
    <rPh sb="0" eb="2">
      <t>トウキュウ</t>
    </rPh>
    <phoneticPr fontId="4"/>
  </si>
  <si>
    <t>等級３</t>
    <rPh sb="0" eb="2">
      <t>トウキュウ</t>
    </rPh>
    <phoneticPr fontId="4"/>
  </si>
  <si>
    <t>等級２</t>
    <rPh sb="0" eb="2">
      <t>トウキュウ</t>
    </rPh>
    <phoneticPr fontId="4"/>
  </si>
  <si>
    <t>-</t>
    <phoneticPr fontId="4"/>
  </si>
  <si>
    <t>等級４</t>
    <phoneticPr fontId="4"/>
  </si>
  <si>
    <t>等級３</t>
    <phoneticPr fontId="4"/>
  </si>
  <si>
    <t>等級２</t>
    <phoneticPr fontId="4"/>
  </si>
  <si>
    <r>
      <t xml:space="preserve">3）住宅 </t>
    </r>
    <r>
      <rPr>
        <b/>
        <sz val="11"/>
        <rFont val="HG丸ｺﾞｼｯｸM-PRO"/>
        <family val="3"/>
        <charset val="128"/>
      </rPr>
      <t>＜屋根・天井・床等＞</t>
    </r>
    <r>
      <rPr>
        <sz val="11"/>
        <rFont val="HG丸ｺﾞｼｯｸM-PRO"/>
        <family val="3"/>
        <charset val="128"/>
      </rPr>
      <t xml:space="preserve"> 計算結果</t>
    </r>
    <rPh sb="2" eb="4">
      <t>ジュウタク</t>
    </rPh>
    <rPh sb="12" eb="13">
      <t>ユカ</t>
    </rPh>
    <rPh sb="13" eb="14">
      <t>トウ</t>
    </rPh>
    <rPh sb="16" eb="18">
      <t>ケイサン</t>
    </rPh>
    <rPh sb="18" eb="20">
      <t>ケッカ</t>
    </rPh>
    <phoneticPr fontId="4"/>
  </si>
  <si>
    <t>㎡（</t>
    <phoneticPr fontId="4"/>
  </si>
  <si>
    <t>㎡、</t>
    <phoneticPr fontId="4"/>
  </si>
  <si>
    <t>屋根等</t>
    <phoneticPr fontId="4"/>
  </si>
  <si>
    <t>㎡）</t>
    <phoneticPr fontId="4"/>
  </si>
  <si>
    <t>W/K</t>
    <phoneticPr fontId="4"/>
  </si>
  <si>
    <r>
      <t>　外皮平均熱貫流率(U</t>
    </r>
    <r>
      <rPr>
        <vertAlign val="subscript"/>
        <sz val="10"/>
        <rFont val="ＭＳ Ｐゴシック"/>
        <family val="3"/>
        <charset val="128"/>
      </rPr>
      <t>A</t>
    </r>
    <r>
      <rPr>
        <sz val="10"/>
        <rFont val="ＭＳ Ｐゴシック"/>
        <family val="3"/>
        <charset val="128"/>
      </rPr>
      <t>)</t>
    </r>
    <rPh sb="1" eb="3">
      <t>ガイヒ</t>
    </rPh>
    <rPh sb="3" eb="5">
      <t>ヘイキン</t>
    </rPh>
    <rPh sb="5" eb="6">
      <t>ネツ</t>
    </rPh>
    <rPh sb="6" eb="8">
      <t>カンリュウ</t>
    </rPh>
    <rPh sb="8" eb="9">
      <t>リツ</t>
    </rPh>
    <phoneticPr fontId="4"/>
  </si>
  <si>
    <r>
      <t>　冷房期の平均日射熱取得率(η</t>
    </r>
    <r>
      <rPr>
        <vertAlign val="subscript"/>
        <sz val="10"/>
        <rFont val="ＭＳ Ｐゴシック"/>
        <family val="3"/>
        <charset val="128"/>
      </rPr>
      <t>AC</t>
    </r>
    <r>
      <rPr>
        <sz val="10"/>
        <rFont val="ＭＳ Ｐゴシック"/>
        <family val="3"/>
        <charset val="128"/>
      </rPr>
      <t>)</t>
    </r>
    <phoneticPr fontId="4"/>
  </si>
  <si>
    <r>
      <t>　暖房期の平均日射熱取得率(η</t>
    </r>
    <r>
      <rPr>
        <vertAlign val="subscript"/>
        <sz val="10"/>
        <rFont val="ＭＳ Ｐゴシック"/>
        <family val="3"/>
        <charset val="128"/>
      </rPr>
      <t>AH</t>
    </r>
    <r>
      <rPr>
        <sz val="10"/>
        <rFont val="ＭＳ Ｐゴシック"/>
        <family val="3"/>
        <charset val="128"/>
      </rPr>
      <t>)</t>
    </r>
    <rPh sb="1" eb="3">
      <t>ダンボウ</t>
    </rPh>
    <phoneticPr fontId="4"/>
  </si>
  <si>
    <t>‐H28年省エネルギー基準に基づく（木造戸建て住宅）‐</t>
    <rPh sb="4" eb="5">
      <t>ネン</t>
    </rPh>
    <rPh sb="5" eb="6">
      <t>ショウ</t>
    </rPh>
    <rPh sb="11" eb="13">
      <t>キジュン</t>
    </rPh>
    <rPh sb="14" eb="15">
      <t>モト</t>
    </rPh>
    <rPh sb="18" eb="20">
      <t>モクゾウ</t>
    </rPh>
    <rPh sb="20" eb="22">
      <t>コダ</t>
    </rPh>
    <rPh sb="23" eb="25">
      <t>ジュウタク</t>
    </rPh>
    <phoneticPr fontId="4"/>
  </si>
  <si>
    <t xml:space="preserve">住宅の外皮平均熱貫流率及び平均日射熱取得率（冷房期・暖房期）計算書 </t>
    <rPh sb="0" eb="2">
      <t>ジュウタク</t>
    </rPh>
    <rPh sb="5" eb="7">
      <t>ヘイキン</t>
    </rPh>
    <rPh sb="8" eb="10">
      <t>カンリュウ</t>
    </rPh>
    <rPh sb="10" eb="11">
      <t>リツ</t>
    </rPh>
    <rPh sb="11" eb="12">
      <t>オヨ</t>
    </rPh>
    <rPh sb="13" eb="15">
      <t>ヘイキン</t>
    </rPh>
    <rPh sb="15" eb="17">
      <t>ニッシャ</t>
    </rPh>
    <rPh sb="17" eb="18">
      <t>ネツ</t>
    </rPh>
    <rPh sb="18" eb="20">
      <t>シュトク</t>
    </rPh>
    <rPh sb="20" eb="21">
      <t>リツ</t>
    </rPh>
    <rPh sb="22" eb="24">
      <t>レイボウ</t>
    </rPh>
    <rPh sb="24" eb="25">
      <t>キ</t>
    </rPh>
    <rPh sb="26" eb="28">
      <t>ダンボウ</t>
    </rPh>
    <rPh sb="28" eb="29">
      <t>キ</t>
    </rPh>
    <rPh sb="30" eb="33">
      <t>ケイサンショ</t>
    </rPh>
    <phoneticPr fontId="4"/>
  </si>
  <si>
    <t>１地域</t>
    <rPh sb="1" eb="3">
      <t>チイキ</t>
    </rPh>
    <phoneticPr fontId="4"/>
  </si>
  <si>
    <t>２地域</t>
    <rPh sb="1" eb="3">
      <t>チイキ</t>
    </rPh>
    <phoneticPr fontId="4"/>
  </si>
  <si>
    <t>３地域</t>
    <rPh sb="1" eb="3">
      <t>チイキ</t>
    </rPh>
    <phoneticPr fontId="4"/>
  </si>
  <si>
    <t>４地域</t>
    <rPh sb="1" eb="3">
      <t>チイキ</t>
    </rPh>
    <phoneticPr fontId="4"/>
  </si>
  <si>
    <t>５地域</t>
    <rPh sb="1" eb="3">
      <t>チイキ</t>
    </rPh>
    <phoneticPr fontId="4"/>
  </si>
  <si>
    <t>６地域</t>
    <rPh sb="1" eb="3">
      <t>チイキ</t>
    </rPh>
    <phoneticPr fontId="4"/>
  </si>
  <si>
    <t>７地域</t>
    <rPh sb="1" eb="3">
      <t>チイキ</t>
    </rPh>
    <phoneticPr fontId="4"/>
  </si>
  <si>
    <t>８地域</t>
    <rPh sb="1" eb="3">
      <t>チイキ</t>
    </rPh>
    <phoneticPr fontId="4"/>
  </si>
  <si>
    <t>　※1　建具の仕様、ガラスの仕様および付属部材の組み合わせに応じた日射熱取得率を直接入力して下さい。</t>
    <rPh sb="4" eb="6">
      <t>タテグ</t>
    </rPh>
    <rPh sb="7" eb="9">
      <t>シヨウ</t>
    </rPh>
    <rPh sb="14" eb="16">
      <t>シヨウ</t>
    </rPh>
    <rPh sb="24" eb="25">
      <t>ク</t>
    </rPh>
    <rPh sb="26" eb="27">
      <t>ア</t>
    </rPh>
    <rPh sb="38" eb="39">
      <t>リツ</t>
    </rPh>
    <phoneticPr fontId="4"/>
  </si>
  <si>
    <t>日射熱
取得率
※1</t>
    <rPh sb="0" eb="2">
      <t>ニッシャ</t>
    </rPh>
    <rPh sb="2" eb="3">
      <t>ネツ</t>
    </rPh>
    <rPh sb="4" eb="6">
      <t>シュトク</t>
    </rPh>
    <phoneticPr fontId="4"/>
  </si>
  <si>
    <t xml:space="preserve">
はじめに（お読みください）
</t>
    <rPh sb="7" eb="8">
      <t>ヨ</t>
    </rPh>
    <phoneticPr fontId="4"/>
  </si>
  <si>
    <t xml:space="preserve">
１)
</t>
    <phoneticPr fontId="4"/>
  </si>
  <si>
    <t xml:space="preserve">　
　本エクセル計算シートの著作権は、一般社団法人住宅性能評価・表示協会に帰属します。
</t>
    <phoneticPr fontId="4"/>
  </si>
  <si>
    <t xml:space="preserve">
２)</t>
    <phoneticPr fontId="4"/>
  </si>
  <si>
    <t xml:space="preserve">
３)</t>
    <phoneticPr fontId="4"/>
  </si>
  <si>
    <t xml:space="preserve">
　本エクセル計算シートは、当協会の会員及び設計者へのサービスの一環として、無料で公開するものです。利用者は、利用者自身の自己責任において、本エクセル計算シートを利用してください。
　当協会は、事由のいかんを問わず、本エクセルシートの使用によって発生した（代用品または代用サービスの調達、使用の損失、データの損失、利益の損失、業務の中断も含め、またはそれに限定されない）直接損害、間接損害、偶発的な損害、特別損害、懲罰的損害、または結果損害について、一切の責任を負わないものとします。
</t>
    <phoneticPr fontId="4"/>
  </si>
  <si>
    <t xml:space="preserve">
４）</t>
    <phoneticPr fontId="4"/>
  </si>
  <si>
    <t>　注２：内訳計算シートＡは、住宅の外壁の面する方位別のシートに入力してください。</t>
    <rPh sb="1" eb="2">
      <t>チュウ</t>
    </rPh>
    <rPh sb="4" eb="6">
      <t>ウチワケ</t>
    </rPh>
    <rPh sb="6" eb="8">
      <t>ケイサン</t>
    </rPh>
    <rPh sb="14" eb="16">
      <t>ジュウタク</t>
    </rPh>
    <rPh sb="17" eb="19">
      <t>ガイヘキ</t>
    </rPh>
    <rPh sb="20" eb="21">
      <t>メン</t>
    </rPh>
    <rPh sb="23" eb="25">
      <t>ホウイ</t>
    </rPh>
    <rPh sb="25" eb="26">
      <t>ベツ</t>
    </rPh>
    <rPh sb="31" eb="33">
      <t>ニュウリョク</t>
    </rPh>
    <phoneticPr fontId="4"/>
  </si>
  <si>
    <t>　注３：各シートの</t>
    <rPh sb="1" eb="2">
      <t>チュウ</t>
    </rPh>
    <rPh sb="4" eb="5">
      <t>カク</t>
    </rPh>
    <phoneticPr fontId="4"/>
  </si>
  <si>
    <t>　注４：各シートに入力する寸法は、メートル単位で入力して下さい。</t>
    <rPh sb="1" eb="2">
      <t>チュウ</t>
    </rPh>
    <rPh sb="4" eb="5">
      <t>カク</t>
    </rPh>
    <rPh sb="9" eb="11">
      <t>ニュウリョク</t>
    </rPh>
    <rPh sb="13" eb="15">
      <t>スンポウ</t>
    </rPh>
    <rPh sb="21" eb="23">
      <t>タンイ</t>
    </rPh>
    <rPh sb="24" eb="26">
      <t>ニュウリョク</t>
    </rPh>
    <rPh sb="28" eb="29">
      <t>クダ</t>
    </rPh>
    <phoneticPr fontId="4"/>
  </si>
  <si>
    <t>　注５：本計算シートでは計算式の誤削除を防止するため、シートを保護しています。</t>
    <rPh sb="1" eb="2">
      <t>チュウ</t>
    </rPh>
    <rPh sb="4" eb="5">
      <t>ホン</t>
    </rPh>
    <rPh sb="5" eb="7">
      <t>ケイサン</t>
    </rPh>
    <rPh sb="12" eb="14">
      <t>ケイサン</t>
    </rPh>
    <rPh sb="14" eb="15">
      <t>シキ</t>
    </rPh>
    <rPh sb="16" eb="17">
      <t>ゴ</t>
    </rPh>
    <rPh sb="17" eb="19">
      <t>サクジョ</t>
    </rPh>
    <rPh sb="20" eb="22">
      <t>ボウシ</t>
    </rPh>
    <rPh sb="31" eb="33">
      <t>ホゴ</t>
    </rPh>
    <phoneticPr fontId="4"/>
  </si>
  <si>
    <t xml:space="preserve">
　本エクセル計算シートの計算方法は、国立研究開発法人建築研究所のホームページで公開されている「建築物のエネルギー消費性能に関する技術情報」の「平成28年省エネルギー基準に準拠したエネルギー消費性能の評価に関する技術情報（住宅）」(http://www.kenken.go.jp/becc/house.html)に示される第三章第二節「外皮性能」（以下、「建築研究所公開資料」という。）に基づき、当協会が作成したものです。
　万一、技術情報と本エクセル計算シートの内容に齟齬がある場合は、建築研究所公開資料で定める内容が優先されます。
</t>
    <phoneticPr fontId="4"/>
  </si>
  <si>
    <t xml:space="preserve">　
本エクセル計算シートは、バージョンによっては開く又は保存すると、一部の機能が失われるか、正常に実行されなくなる可能性があります。
</t>
    <rPh sb="2" eb="3">
      <t>ホン</t>
    </rPh>
    <rPh sb="7" eb="9">
      <t>ケイサン</t>
    </rPh>
    <rPh sb="24" eb="25">
      <t>ヒラ</t>
    </rPh>
    <rPh sb="26" eb="27">
      <t>マタ</t>
    </rPh>
    <rPh sb="28" eb="30">
      <t>ホゾン</t>
    </rPh>
    <rPh sb="34" eb="36">
      <t>イチブ</t>
    </rPh>
    <rPh sb="37" eb="39">
      <t>キノウ</t>
    </rPh>
    <rPh sb="40" eb="41">
      <t>ウシナ</t>
    </rPh>
    <rPh sb="46" eb="48">
      <t>セイジョウ</t>
    </rPh>
    <rPh sb="49" eb="51">
      <t>ジッコウ</t>
    </rPh>
    <rPh sb="57" eb="60">
      <t>カノウセイ</t>
    </rPh>
    <phoneticPr fontId="4"/>
  </si>
  <si>
    <t>５）</t>
    <phoneticPr fontId="4"/>
  </si>
  <si>
    <t>部位U値計算シートは本ファイルに添付されていません。別途ご用意ください。</t>
    <phoneticPr fontId="4"/>
  </si>
  <si>
    <t>方位</t>
    <rPh sb="0" eb="2">
      <t>ホウイ</t>
    </rPh>
    <phoneticPr fontId="4"/>
  </si>
  <si>
    <t>基礎壁合計</t>
    <rPh sb="0" eb="2">
      <t>キソ</t>
    </rPh>
    <rPh sb="2" eb="3">
      <t>カベ</t>
    </rPh>
    <rPh sb="3" eb="5">
      <t>ゴウケイ</t>
    </rPh>
    <phoneticPr fontId="4"/>
  </si>
  <si>
    <t>面積
[㎡]</t>
    <rPh sb="0" eb="2">
      <t>メンセキ</t>
    </rPh>
    <phoneticPr fontId="4"/>
  </si>
  <si>
    <t>熱貫流率
[W/(㎡･K)]</t>
    <rPh sb="0" eb="1">
      <t>ネツ</t>
    </rPh>
    <rPh sb="1" eb="2">
      <t>カン</t>
    </rPh>
    <rPh sb="2" eb="3">
      <t>リュウ</t>
    </rPh>
    <rPh sb="3" eb="4">
      <t>リツ</t>
    </rPh>
    <phoneticPr fontId="4"/>
  </si>
  <si>
    <t>熱損失
[W/K]</t>
    <rPh sb="0" eb="1">
      <t>ネツ</t>
    </rPh>
    <rPh sb="1" eb="3">
      <t>ソンシツ</t>
    </rPh>
    <phoneticPr fontId="4"/>
  </si>
  <si>
    <t>線熱貫流率
[W/(m・K)]</t>
    <rPh sb="0" eb="5">
      <t>センネツカンリュウリツ</t>
    </rPh>
    <phoneticPr fontId="4"/>
  </si>
  <si>
    <t>土間等熱損失合計</t>
    <rPh sb="0" eb="2">
      <t>ドマ</t>
    </rPh>
    <rPh sb="2" eb="3">
      <t>トウ</t>
    </rPh>
    <rPh sb="3" eb="4">
      <t>ネツ</t>
    </rPh>
    <rPh sb="4" eb="6">
      <t>ソンシツ</t>
    </rPh>
    <rPh sb="6" eb="8">
      <t>ゴウケイ</t>
    </rPh>
    <phoneticPr fontId="4"/>
  </si>
  <si>
    <t>[W/(W/㎡)]</t>
    <phoneticPr fontId="4"/>
  </si>
  <si>
    <t>方位</t>
    <rPh sb="0" eb="1">
      <t>ホウ</t>
    </rPh>
    <rPh sb="1" eb="2">
      <t>イ</t>
    </rPh>
    <phoneticPr fontId="26"/>
  </si>
  <si>
    <t>南</t>
    <rPh sb="0" eb="1">
      <t>ミナミ</t>
    </rPh>
    <phoneticPr fontId="25"/>
  </si>
  <si>
    <t>東</t>
    <rPh sb="0" eb="1">
      <t>ヒガシ</t>
    </rPh>
    <phoneticPr fontId="25"/>
  </si>
  <si>
    <t>北</t>
    <rPh sb="0" eb="1">
      <t>キタ</t>
    </rPh>
    <phoneticPr fontId="25"/>
  </si>
  <si>
    <t>西</t>
    <rPh sb="0" eb="1">
      <t>ニシ</t>
    </rPh>
    <phoneticPr fontId="25"/>
  </si>
  <si>
    <t>南東</t>
    <rPh sb="0" eb="2">
      <t>ナントウ</t>
    </rPh>
    <phoneticPr fontId="25"/>
  </si>
  <si>
    <t>北東</t>
    <rPh sb="0" eb="2">
      <t>ホクトウ</t>
    </rPh>
    <phoneticPr fontId="25"/>
  </si>
  <si>
    <t>北西</t>
    <rPh sb="0" eb="2">
      <t>ホクセイ</t>
    </rPh>
    <phoneticPr fontId="25"/>
  </si>
  <si>
    <t>南西</t>
    <rPh sb="0" eb="2">
      <t>ナンセイ</t>
    </rPh>
    <phoneticPr fontId="25"/>
  </si>
  <si>
    <t>日射の当たらない基礎等</t>
    <rPh sb="0" eb="2">
      <t>ニッシャ</t>
    </rPh>
    <rPh sb="3" eb="4">
      <t>ア</t>
    </rPh>
    <rPh sb="8" eb="10">
      <t>キソ</t>
    </rPh>
    <rPh sb="10" eb="11">
      <t>トウ</t>
    </rPh>
    <phoneticPr fontId="4"/>
  </si>
  <si>
    <t>方位係数</t>
  </si>
  <si>
    <t>冷房期</t>
    <phoneticPr fontId="4"/>
  </si>
  <si>
    <t>暖房期</t>
    <rPh sb="0" eb="2">
      <t>ダンボウ</t>
    </rPh>
    <phoneticPr fontId="4"/>
  </si>
  <si>
    <t>夏</t>
  </si>
  <si>
    <t>冬</t>
    <rPh sb="0" eb="1">
      <t>フユ</t>
    </rPh>
    <phoneticPr fontId="4"/>
  </si>
  <si>
    <t>南</t>
    <rPh sb="0" eb="1">
      <t>ミナミ</t>
    </rPh>
    <phoneticPr fontId="4"/>
  </si>
  <si>
    <t>東</t>
    <rPh sb="0" eb="1">
      <t>ヒガシ</t>
    </rPh>
    <phoneticPr fontId="4"/>
  </si>
  <si>
    <t>北</t>
    <rPh sb="0" eb="1">
      <t>キタ</t>
    </rPh>
    <phoneticPr fontId="4"/>
  </si>
  <si>
    <t>西</t>
    <rPh sb="0" eb="1">
      <t>ニシ</t>
    </rPh>
    <phoneticPr fontId="4"/>
  </si>
  <si>
    <t>南東</t>
    <rPh sb="0" eb="2">
      <t>ナントウ</t>
    </rPh>
    <phoneticPr fontId="4"/>
  </si>
  <si>
    <t>北東</t>
    <rPh sb="0" eb="2">
      <t>ホクトウ</t>
    </rPh>
    <phoneticPr fontId="4"/>
  </si>
  <si>
    <t>北西</t>
    <rPh sb="0" eb="2">
      <t>ホクセイ</t>
    </rPh>
    <phoneticPr fontId="4"/>
  </si>
  <si>
    <t>南西</t>
    <rPh sb="0" eb="2">
      <t>ナンセイ</t>
    </rPh>
    <phoneticPr fontId="4"/>
  </si>
  <si>
    <t>　外皮等面積の合計(ΣA)</t>
    <phoneticPr fontId="4"/>
  </si>
  <si>
    <r>
      <t>　外皮平均熱貫流率(U</t>
    </r>
    <r>
      <rPr>
        <vertAlign val="subscript"/>
        <sz val="10"/>
        <rFont val="ＭＳ Ｐゴシック"/>
        <family val="3"/>
        <charset val="128"/>
      </rPr>
      <t>A</t>
    </r>
    <r>
      <rPr>
        <sz val="10"/>
        <rFont val="ＭＳ Ｐゴシック"/>
        <family val="3"/>
        <charset val="128"/>
      </rPr>
      <t>)</t>
    </r>
    <phoneticPr fontId="4"/>
  </si>
  <si>
    <r>
      <t>　冷房期の平均日射熱取得率(η</t>
    </r>
    <r>
      <rPr>
        <vertAlign val="subscript"/>
        <sz val="10"/>
        <rFont val="ＭＳ Ｐゴシック"/>
        <family val="3"/>
        <charset val="128"/>
      </rPr>
      <t>AC</t>
    </r>
    <r>
      <rPr>
        <sz val="10"/>
        <rFont val="ＭＳ Ｐゴシック"/>
        <family val="3"/>
        <charset val="128"/>
      </rPr>
      <t>)</t>
    </r>
    <rPh sb="3" eb="4">
      <t>キ</t>
    </rPh>
    <phoneticPr fontId="4"/>
  </si>
  <si>
    <t>寸法[ｍ]</t>
    <rPh sb="0" eb="2">
      <t>スンポウ</t>
    </rPh>
    <phoneticPr fontId="4"/>
  </si>
  <si>
    <r>
      <t xml:space="preserve">熱貫流率
</t>
    </r>
    <r>
      <rPr>
        <sz val="8"/>
        <rFont val="ＭＳ Ｐゴシック"/>
        <family val="3"/>
        <charset val="128"/>
      </rPr>
      <t>[W/(㎡･K)]</t>
    </r>
    <rPh sb="0" eb="1">
      <t>ネツ</t>
    </rPh>
    <rPh sb="1" eb="3">
      <t>カンリュウ</t>
    </rPh>
    <rPh sb="3" eb="4">
      <t>リツ</t>
    </rPh>
    <phoneticPr fontId="4"/>
  </si>
  <si>
    <r>
      <t xml:space="preserve">冷房期
日射熱
取得量
</t>
    </r>
    <r>
      <rPr>
        <sz val="8"/>
        <rFont val="ＭＳ Ｐゴシック"/>
        <family val="3"/>
        <charset val="128"/>
      </rPr>
      <t>[W/(W/㎡)]</t>
    </r>
    <rPh sb="0" eb="2">
      <t>レイボウ</t>
    </rPh>
    <rPh sb="2" eb="3">
      <t>キ</t>
    </rPh>
    <rPh sb="4" eb="6">
      <t>ニッシャ</t>
    </rPh>
    <rPh sb="6" eb="7">
      <t>ネツ</t>
    </rPh>
    <rPh sb="8" eb="10">
      <t>シュトク</t>
    </rPh>
    <rPh sb="10" eb="11">
      <t>リョウ</t>
    </rPh>
    <phoneticPr fontId="4"/>
  </si>
  <si>
    <r>
      <t xml:space="preserve">暖房期
日射熱
取得量
</t>
    </r>
    <r>
      <rPr>
        <sz val="8"/>
        <rFont val="ＭＳ Ｐゴシック"/>
        <family val="3"/>
        <charset val="128"/>
      </rPr>
      <t>[W/(W/㎡)]</t>
    </r>
    <rPh sb="0" eb="2">
      <t>ダンボウ</t>
    </rPh>
    <rPh sb="2" eb="3">
      <t>キ</t>
    </rPh>
    <phoneticPr fontId="4"/>
  </si>
  <si>
    <t>庇による補正計算[ｍ]</t>
    <rPh sb="0" eb="1">
      <t>ヒサシ</t>
    </rPh>
    <rPh sb="4" eb="6">
      <t>ホセイ</t>
    </rPh>
    <rPh sb="6" eb="8">
      <t>ケイサン</t>
    </rPh>
    <phoneticPr fontId="4"/>
  </si>
  <si>
    <r>
      <t xml:space="preserve">冷房期
日射熱
取得量
</t>
    </r>
    <r>
      <rPr>
        <sz val="8"/>
        <rFont val="ＭＳ Ｐゴシック"/>
        <family val="3"/>
        <charset val="128"/>
      </rPr>
      <t>[W/(W/㎡)]</t>
    </r>
    <rPh sb="0" eb="2">
      <t>レイボウ</t>
    </rPh>
    <rPh sb="2" eb="3">
      <t>キ</t>
    </rPh>
    <phoneticPr fontId="4"/>
  </si>
  <si>
    <t>外壁
面積
[㎡]</t>
    <rPh sb="0" eb="2">
      <t>ガイヘキ</t>
    </rPh>
    <rPh sb="3" eb="5">
      <t>メンセキ</t>
    </rPh>
    <phoneticPr fontId="4"/>
  </si>
  <si>
    <t>除外窓
等面積
[㎡]</t>
    <rPh sb="0" eb="2">
      <t>ジョガイ</t>
    </rPh>
    <rPh sb="2" eb="3">
      <t>マド</t>
    </rPh>
    <rPh sb="4" eb="5">
      <t>トウ</t>
    </rPh>
    <rPh sb="5" eb="7">
      <t>メンセキ</t>
    </rPh>
    <phoneticPr fontId="4"/>
  </si>
  <si>
    <t>計算対象
外壁面積[㎡]</t>
    <rPh sb="0" eb="2">
      <t>ケイサン</t>
    </rPh>
    <rPh sb="2" eb="4">
      <t>タイショウ</t>
    </rPh>
    <rPh sb="5" eb="7">
      <t>ガイヘキ</t>
    </rPh>
    <rPh sb="7" eb="9">
      <t>メンセキ</t>
    </rPh>
    <phoneticPr fontId="4"/>
  </si>
  <si>
    <t>屋根等
面積
[㎡]</t>
    <rPh sb="0" eb="2">
      <t>ヤネ</t>
    </rPh>
    <rPh sb="2" eb="3">
      <t>トウ</t>
    </rPh>
    <rPh sb="4" eb="6">
      <t>メンセキ</t>
    </rPh>
    <phoneticPr fontId="4"/>
  </si>
  <si>
    <t>計算対象
外皮面積
[㎡]</t>
    <rPh sb="0" eb="2">
      <t>ケイサン</t>
    </rPh>
    <rPh sb="2" eb="4">
      <t>タイショウ</t>
    </rPh>
    <rPh sb="5" eb="7">
      <t>ガイヒ</t>
    </rPh>
    <rPh sb="7" eb="9">
      <t>メンセキ</t>
    </rPh>
    <phoneticPr fontId="4"/>
  </si>
  <si>
    <r>
      <t>内訳計算シートＣ　　</t>
    </r>
    <r>
      <rPr>
        <b/>
        <sz val="14"/>
        <rFont val="HG丸ｺﾞｼｯｸM-PRO"/>
        <family val="3"/>
        <charset val="128"/>
      </rPr>
      <t>＜基礎壁、基礎等＞</t>
    </r>
    <r>
      <rPr>
        <sz val="12"/>
        <rFont val="HG丸ｺﾞｼｯｸM-PRO"/>
        <family val="3"/>
        <charset val="128"/>
      </rPr>
      <t xml:space="preserve"> の熱損失量（基礎断熱及び土間床等の部分）</t>
    </r>
    <rPh sb="0" eb="2">
      <t>ウチワケ</t>
    </rPh>
    <rPh sb="2" eb="4">
      <t>ケイサン</t>
    </rPh>
    <rPh sb="15" eb="18">
      <t>キソトウ</t>
    </rPh>
    <rPh sb="21" eb="22">
      <t>ネツ</t>
    </rPh>
    <rPh sb="22" eb="24">
      <t>ソンシツ</t>
    </rPh>
    <rPh sb="24" eb="25">
      <t>リョウ</t>
    </rPh>
    <rPh sb="26" eb="28">
      <t>キソ</t>
    </rPh>
    <rPh sb="28" eb="30">
      <t>ダンネツ</t>
    </rPh>
    <rPh sb="30" eb="31">
      <t>オヨ</t>
    </rPh>
    <rPh sb="32" eb="34">
      <t>ドマ</t>
    </rPh>
    <rPh sb="34" eb="35">
      <t>ユカ</t>
    </rPh>
    <rPh sb="35" eb="36">
      <t>トウ</t>
    </rPh>
    <rPh sb="37" eb="39">
      <t>ブブン</t>
    </rPh>
    <phoneticPr fontId="4"/>
  </si>
  <si>
    <t>土間床等の外周長Ｌ［m］</t>
    <phoneticPr fontId="4"/>
  </si>
  <si>
    <r>
      <t xml:space="preserve">冷房期日射熱取得量
</t>
    </r>
    <r>
      <rPr>
        <sz val="8"/>
        <rFont val="ＭＳ Ｐゴシック"/>
        <family val="3"/>
        <charset val="128"/>
      </rPr>
      <t>[W/(W/㎡)]</t>
    </r>
    <rPh sb="0" eb="2">
      <t>レイボウ</t>
    </rPh>
    <rPh sb="2" eb="3">
      <t>キ</t>
    </rPh>
    <phoneticPr fontId="4"/>
  </si>
  <si>
    <r>
      <t xml:space="preserve">暖房期日射熱取得量
</t>
    </r>
    <r>
      <rPr>
        <sz val="8"/>
        <rFont val="ＭＳ Ｐゴシック"/>
        <family val="3"/>
        <charset val="128"/>
      </rPr>
      <t>[W/(W/㎡)]</t>
    </r>
    <rPh sb="0" eb="2">
      <t>ダンボウ</t>
    </rPh>
    <rPh sb="2" eb="3">
      <t>キ</t>
    </rPh>
    <phoneticPr fontId="4"/>
  </si>
  <si>
    <t>※基礎壁は、内訳計算シートＣ＜基礎壁、基礎等＞に入力してください。</t>
    <phoneticPr fontId="4"/>
  </si>
  <si>
    <t>※外気または外気に通じる空間（小屋裏・天井裏等）は1.0、外気に通じる床下は0.7を入力してください。</t>
    <rPh sb="1" eb="3">
      <t>ガイキ</t>
    </rPh>
    <rPh sb="6" eb="8">
      <t>ガイキ</t>
    </rPh>
    <rPh sb="9" eb="10">
      <t>ツウ</t>
    </rPh>
    <rPh sb="12" eb="14">
      <t>クウカン</t>
    </rPh>
    <rPh sb="15" eb="18">
      <t>コヤウラ</t>
    </rPh>
    <rPh sb="19" eb="21">
      <t>テンジョウ</t>
    </rPh>
    <rPh sb="21" eb="22">
      <t>ウラ</t>
    </rPh>
    <rPh sb="22" eb="23">
      <t>トウ</t>
    </rPh>
    <rPh sb="29" eb="31">
      <t>ガイキ</t>
    </rPh>
    <rPh sb="32" eb="33">
      <t>ツウ</t>
    </rPh>
    <rPh sb="35" eb="37">
      <t>ユカシタ</t>
    </rPh>
    <rPh sb="42" eb="44">
      <t>ニュウリョク</t>
    </rPh>
    <phoneticPr fontId="4"/>
  </si>
  <si>
    <t>更新履歴</t>
    <rPh sb="0" eb="2">
      <t>コウシン</t>
    </rPh>
    <rPh sb="2" eb="4">
      <t>リレキ</t>
    </rPh>
    <phoneticPr fontId="4"/>
  </si>
  <si>
    <t>バージョン名</t>
    <rPh sb="5" eb="6">
      <t>メイ</t>
    </rPh>
    <phoneticPr fontId="4"/>
  </si>
  <si>
    <t>番号</t>
    <rPh sb="0" eb="2">
      <t>バンゴウ</t>
    </rPh>
    <phoneticPr fontId="4"/>
  </si>
  <si>
    <t>更新箇所</t>
    <rPh sb="0" eb="2">
      <t>コウシン</t>
    </rPh>
    <rPh sb="2" eb="4">
      <t>カショ</t>
    </rPh>
    <phoneticPr fontId="4"/>
  </si>
  <si>
    <t>更新日</t>
    <rPh sb="0" eb="2">
      <t>コウシン</t>
    </rPh>
    <rPh sb="2" eb="3">
      <t>ビ</t>
    </rPh>
    <phoneticPr fontId="4"/>
  </si>
  <si>
    <t>ver2.0
(webプログラムver3.0対応)</t>
    <rPh sb="22" eb="24">
      <t>タイオウ</t>
    </rPh>
    <phoneticPr fontId="4"/>
  </si>
  <si>
    <t>1）</t>
    <phoneticPr fontId="4"/>
  </si>
  <si>
    <t>3)外壁の入力の修正</t>
    <rPh sb="2" eb="4">
      <t>ガイヘキ</t>
    </rPh>
    <rPh sb="5" eb="7">
      <t>ニュウリョク</t>
    </rPh>
    <rPh sb="8" eb="10">
      <t>シュウセイ</t>
    </rPh>
    <phoneticPr fontId="4"/>
  </si>
  <si>
    <t>シートA（方位別計算）</t>
    <rPh sb="5" eb="7">
      <t>ホウイ</t>
    </rPh>
    <rPh sb="7" eb="8">
      <t>ベツ</t>
    </rPh>
    <rPh sb="8" eb="10">
      <t>ケイサン</t>
    </rPh>
    <phoneticPr fontId="4"/>
  </si>
  <si>
    <t>シートB（屋根・天井・床等）</t>
    <rPh sb="5" eb="7">
      <t>ヤネ</t>
    </rPh>
    <rPh sb="8" eb="10">
      <t>テンジョウ</t>
    </rPh>
    <rPh sb="11" eb="13">
      <t>ユカナド</t>
    </rPh>
    <phoneticPr fontId="4"/>
  </si>
  <si>
    <t>2）</t>
  </si>
  <si>
    <t>シートC（基礎壁、基礎等）</t>
    <rPh sb="5" eb="7">
      <t>キソ</t>
    </rPh>
    <rPh sb="7" eb="8">
      <t>カベ</t>
    </rPh>
    <rPh sb="9" eb="12">
      <t>キソナド</t>
    </rPh>
    <phoneticPr fontId="4"/>
  </si>
  <si>
    <t>2）屋根・天井・外気等に接する床の入力の温度差係数欄の追加</t>
    <rPh sb="2" eb="4">
      <t>ヤネ</t>
    </rPh>
    <rPh sb="5" eb="7">
      <t>テンジョウ</t>
    </rPh>
    <rPh sb="8" eb="10">
      <t>ガイキ</t>
    </rPh>
    <rPh sb="10" eb="11">
      <t>ナド</t>
    </rPh>
    <rPh sb="12" eb="13">
      <t>セッ</t>
    </rPh>
    <rPh sb="15" eb="16">
      <t>ユカ</t>
    </rPh>
    <rPh sb="17" eb="19">
      <t>ニュウリョク</t>
    </rPh>
    <rPh sb="20" eb="25">
      <t>オンドサケイスウ</t>
    </rPh>
    <rPh sb="25" eb="26">
      <t>ラン</t>
    </rPh>
    <rPh sb="27" eb="29">
      <t>ツイカ</t>
    </rPh>
    <phoneticPr fontId="4"/>
  </si>
  <si>
    <t>webプログラムver3.0対応へ変更</t>
    <rPh sb="17" eb="19">
      <t>ヘンコウ</t>
    </rPh>
    <phoneticPr fontId="4"/>
  </si>
  <si>
    <t>3）</t>
  </si>
  <si>
    <t>北面</t>
    <phoneticPr fontId="4"/>
  </si>
  <si>
    <r>
      <t>内訳計算シートＡ　　</t>
    </r>
    <r>
      <rPr>
        <b/>
        <sz val="12"/>
        <rFont val="HG丸ｺﾞｼｯｸM-PRO"/>
        <family val="3"/>
        <charset val="128"/>
      </rPr>
      <t>＜北面＞</t>
    </r>
    <r>
      <rPr>
        <sz val="12"/>
        <rFont val="HG丸ｺﾞｼｯｸM-PRO"/>
        <family val="3"/>
        <charset val="128"/>
      </rPr>
      <t xml:space="preserve"> の外皮熱損失量と日射熱取得量</t>
    </r>
    <rPh sb="0" eb="2">
      <t>ウチワケ</t>
    </rPh>
    <rPh sb="2" eb="4">
      <t>ケイサン</t>
    </rPh>
    <rPh sb="23" eb="25">
      <t>ニッシャ</t>
    </rPh>
    <rPh sb="25" eb="26">
      <t>ネツ</t>
    </rPh>
    <rPh sb="26" eb="28">
      <t>シュトク</t>
    </rPh>
    <rPh sb="28" eb="29">
      <t>リョウ</t>
    </rPh>
    <phoneticPr fontId="4"/>
  </si>
  <si>
    <r>
      <t xml:space="preserve">窓 </t>
    </r>
    <r>
      <rPr>
        <b/>
        <sz val="11"/>
        <rFont val="HG丸ｺﾞｼｯｸM-PRO"/>
        <family val="3"/>
        <charset val="128"/>
      </rPr>
      <t>＜北面＞</t>
    </r>
    <r>
      <rPr>
        <sz val="11"/>
        <rFont val="HG丸ｺﾞｼｯｸM-PRO"/>
        <family val="3"/>
        <charset val="128"/>
      </rPr>
      <t xml:space="preserve"> 各値合計</t>
    </r>
    <rPh sb="0" eb="1">
      <t>マド</t>
    </rPh>
    <rPh sb="7" eb="8">
      <t>カク</t>
    </rPh>
    <rPh sb="8" eb="9">
      <t>アタイ</t>
    </rPh>
    <rPh sb="9" eb="11">
      <t>ゴウケイ</t>
    </rPh>
    <phoneticPr fontId="4"/>
  </si>
  <si>
    <r>
      <t xml:space="preserve">外壁 </t>
    </r>
    <r>
      <rPr>
        <b/>
        <sz val="11"/>
        <rFont val="HG丸ｺﾞｼｯｸM-PRO"/>
        <family val="3"/>
        <charset val="128"/>
      </rPr>
      <t>＜北面＞</t>
    </r>
    <r>
      <rPr>
        <sz val="11"/>
        <rFont val="HG丸ｺﾞｼｯｸM-PRO"/>
        <family val="3"/>
        <charset val="128"/>
      </rPr>
      <t xml:space="preserve"> 各値合計</t>
    </r>
    <rPh sb="0" eb="2">
      <t>ガイヘキ</t>
    </rPh>
    <phoneticPr fontId="4"/>
  </si>
  <si>
    <r>
      <t xml:space="preserve">4）住宅 </t>
    </r>
    <r>
      <rPr>
        <b/>
        <sz val="11"/>
        <rFont val="HG丸ｺﾞｼｯｸM-PRO"/>
        <family val="3"/>
        <charset val="128"/>
      </rPr>
      <t>＜北面＞</t>
    </r>
    <r>
      <rPr>
        <sz val="11"/>
        <rFont val="HG丸ｺﾞｼｯｸM-PRO"/>
        <family val="3"/>
        <charset val="128"/>
      </rPr>
      <t xml:space="preserve"> 計算結果</t>
    </r>
    <rPh sb="2" eb="4">
      <t>ジュウタク</t>
    </rPh>
    <rPh sb="10" eb="12">
      <t>ケイサン</t>
    </rPh>
    <rPh sb="12" eb="14">
      <t>ケッカ</t>
    </rPh>
    <phoneticPr fontId="4"/>
  </si>
  <si>
    <r>
      <t>内訳計算シートＡ　　</t>
    </r>
    <r>
      <rPr>
        <b/>
        <sz val="12"/>
        <rFont val="HG丸ｺﾞｼｯｸM-PRO"/>
        <family val="3"/>
        <charset val="128"/>
      </rPr>
      <t>＜北東面＞</t>
    </r>
    <r>
      <rPr>
        <sz val="12"/>
        <rFont val="HG丸ｺﾞｼｯｸM-PRO"/>
        <family val="3"/>
        <charset val="128"/>
      </rPr>
      <t xml:space="preserve"> の外皮熱損失量と日射熱取得量</t>
    </r>
    <rPh sb="0" eb="2">
      <t>ウチワケ</t>
    </rPh>
    <rPh sb="2" eb="4">
      <t>ケイサン</t>
    </rPh>
    <rPh sb="24" eb="26">
      <t>ニッシャ</t>
    </rPh>
    <rPh sb="26" eb="27">
      <t>ネツ</t>
    </rPh>
    <rPh sb="27" eb="29">
      <t>シュトク</t>
    </rPh>
    <rPh sb="29" eb="30">
      <t>リョウ</t>
    </rPh>
    <phoneticPr fontId="4"/>
  </si>
  <si>
    <r>
      <t xml:space="preserve">窓 </t>
    </r>
    <r>
      <rPr>
        <b/>
        <sz val="11"/>
        <rFont val="HG丸ｺﾞｼｯｸM-PRO"/>
        <family val="3"/>
        <charset val="128"/>
      </rPr>
      <t>＜北東面＞</t>
    </r>
    <r>
      <rPr>
        <sz val="11"/>
        <rFont val="HG丸ｺﾞｼｯｸM-PRO"/>
        <family val="3"/>
        <charset val="128"/>
      </rPr>
      <t xml:space="preserve"> 各値合計</t>
    </r>
    <rPh sb="0" eb="1">
      <t>マド</t>
    </rPh>
    <rPh sb="8" eb="9">
      <t>カク</t>
    </rPh>
    <rPh sb="9" eb="10">
      <t>アタイ</t>
    </rPh>
    <rPh sb="10" eb="12">
      <t>ゴウケイ</t>
    </rPh>
    <phoneticPr fontId="4"/>
  </si>
  <si>
    <r>
      <t xml:space="preserve">4）住宅 </t>
    </r>
    <r>
      <rPr>
        <b/>
        <sz val="11"/>
        <rFont val="HG丸ｺﾞｼｯｸM-PRO"/>
        <family val="3"/>
        <charset val="128"/>
      </rPr>
      <t>＜北東面＞</t>
    </r>
    <r>
      <rPr>
        <sz val="11"/>
        <rFont val="HG丸ｺﾞｼｯｸM-PRO"/>
        <family val="3"/>
        <charset val="128"/>
      </rPr>
      <t xml:space="preserve"> 計算結果</t>
    </r>
    <rPh sb="2" eb="4">
      <t>ジュウタク</t>
    </rPh>
    <rPh sb="11" eb="13">
      <t>ケイサン</t>
    </rPh>
    <rPh sb="13" eb="15">
      <t>ケッカ</t>
    </rPh>
    <phoneticPr fontId="4"/>
  </si>
  <si>
    <t>北東面</t>
    <rPh sb="0" eb="1">
      <t>キタ</t>
    </rPh>
    <rPh sb="2" eb="3">
      <t>メン</t>
    </rPh>
    <phoneticPr fontId="4"/>
  </si>
  <si>
    <t>南東面</t>
    <phoneticPr fontId="4"/>
  </si>
  <si>
    <t>南面</t>
    <phoneticPr fontId="4"/>
  </si>
  <si>
    <t>南西面</t>
    <phoneticPr fontId="4"/>
  </si>
  <si>
    <t>西面</t>
    <phoneticPr fontId="4"/>
  </si>
  <si>
    <t>北西面</t>
    <phoneticPr fontId="4"/>
  </si>
  <si>
    <r>
      <t>内訳計算シートＡ　　</t>
    </r>
    <r>
      <rPr>
        <b/>
        <sz val="12"/>
        <rFont val="HG丸ｺﾞｼｯｸM-PRO"/>
        <family val="3"/>
        <charset val="128"/>
      </rPr>
      <t>＜北西面＞</t>
    </r>
    <r>
      <rPr>
        <sz val="12"/>
        <rFont val="HG丸ｺﾞｼｯｸM-PRO"/>
        <family val="3"/>
        <charset val="128"/>
      </rPr>
      <t xml:space="preserve"> の外皮熱損失量と日射熱取得量</t>
    </r>
    <rPh sb="0" eb="2">
      <t>ウチワケ</t>
    </rPh>
    <rPh sb="2" eb="4">
      <t>ケイサン</t>
    </rPh>
    <rPh sb="24" eb="26">
      <t>ニッシャ</t>
    </rPh>
    <rPh sb="26" eb="27">
      <t>ネツ</t>
    </rPh>
    <rPh sb="27" eb="29">
      <t>シュトク</t>
    </rPh>
    <rPh sb="29" eb="30">
      <t>リョウ</t>
    </rPh>
    <phoneticPr fontId="4"/>
  </si>
  <si>
    <r>
      <t xml:space="preserve">窓 </t>
    </r>
    <r>
      <rPr>
        <b/>
        <sz val="11"/>
        <rFont val="HG丸ｺﾞｼｯｸM-PRO"/>
        <family val="3"/>
        <charset val="128"/>
      </rPr>
      <t>＜北西面＞</t>
    </r>
    <r>
      <rPr>
        <sz val="11"/>
        <rFont val="HG丸ｺﾞｼｯｸM-PRO"/>
        <family val="3"/>
        <charset val="128"/>
      </rPr>
      <t xml:space="preserve"> 各値合計</t>
    </r>
    <rPh sb="0" eb="1">
      <t>マド</t>
    </rPh>
    <rPh sb="8" eb="9">
      <t>カク</t>
    </rPh>
    <rPh sb="9" eb="10">
      <t>アタイ</t>
    </rPh>
    <rPh sb="10" eb="12">
      <t>ゴウケイ</t>
    </rPh>
    <phoneticPr fontId="4"/>
  </si>
  <si>
    <r>
      <t xml:space="preserve">ドア </t>
    </r>
    <r>
      <rPr>
        <b/>
        <sz val="11"/>
        <rFont val="HG丸ｺﾞｼｯｸM-PRO"/>
        <family val="3"/>
        <charset val="128"/>
      </rPr>
      <t>＜北西面＞</t>
    </r>
    <r>
      <rPr>
        <sz val="11"/>
        <rFont val="HG丸ｺﾞｼｯｸM-PRO"/>
        <family val="3"/>
        <charset val="128"/>
      </rPr>
      <t xml:space="preserve"> 各値合計</t>
    </r>
    <phoneticPr fontId="4"/>
  </si>
  <si>
    <r>
      <t xml:space="preserve">外壁 </t>
    </r>
    <r>
      <rPr>
        <b/>
        <sz val="11"/>
        <rFont val="HG丸ｺﾞｼｯｸM-PRO"/>
        <family val="3"/>
        <charset val="128"/>
      </rPr>
      <t>＜北西面＞</t>
    </r>
    <r>
      <rPr>
        <sz val="11"/>
        <rFont val="HG丸ｺﾞｼｯｸM-PRO"/>
        <family val="3"/>
        <charset val="128"/>
      </rPr>
      <t xml:space="preserve"> 各値合計</t>
    </r>
    <rPh sb="0" eb="2">
      <t>ガイヘキ</t>
    </rPh>
    <phoneticPr fontId="4"/>
  </si>
  <si>
    <r>
      <t xml:space="preserve">4）住宅 </t>
    </r>
    <r>
      <rPr>
        <b/>
        <sz val="11"/>
        <rFont val="HG丸ｺﾞｼｯｸM-PRO"/>
        <family val="3"/>
        <charset val="128"/>
      </rPr>
      <t>＜北西面＞</t>
    </r>
    <r>
      <rPr>
        <sz val="11"/>
        <rFont val="HG丸ｺﾞｼｯｸM-PRO"/>
        <family val="3"/>
        <charset val="128"/>
      </rPr>
      <t xml:space="preserve"> 計算結果</t>
    </r>
    <rPh sb="2" eb="4">
      <t>ジュウタク</t>
    </rPh>
    <rPh sb="11" eb="13">
      <t>ケイサン</t>
    </rPh>
    <rPh sb="13" eb="15">
      <t>ケッカ</t>
    </rPh>
    <phoneticPr fontId="4"/>
  </si>
  <si>
    <r>
      <t>内訳計算シートＡ　　</t>
    </r>
    <r>
      <rPr>
        <b/>
        <sz val="12"/>
        <rFont val="HG丸ｺﾞｼｯｸM-PRO"/>
        <family val="3"/>
        <charset val="128"/>
      </rPr>
      <t>＜西面＞</t>
    </r>
    <r>
      <rPr>
        <sz val="12"/>
        <rFont val="HG丸ｺﾞｼｯｸM-PRO"/>
        <family val="3"/>
        <charset val="128"/>
      </rPr>
      <t xml:space="preserve"> の外皮熱損失量と日射熱取得量</t>
    </r>
    <rPh sb="0" eb="2">
      <t>ウチワケ</t>
    </rPh>
    <rPh sb="2" eb="4">
      <t>ケイサン</t>
    </rPh>
    <rPh sb="23" eb="25">
      <t>ニッシャ</t>
    </rPh>
    <rPh sb="25" eb="26">
      <t>ネツ</t>
    </rPh>
    <rPh sb="26" eb="28">
      <t>シュトク</t>
    </rPh>
    <rPh sb="28" eb="29">
      <t>リョウ</t>
    </rPh>
    <phoneticPr fontId="4"/>
  </si>
  <si>
    <r>
      <t xml:space="preserve">窓 </t>
    </r>
    <r>
      <rPr>
        <b/>
        <sz val="11"/>
        <rFont val="HG丸ｺﾞｼｯｸM-PRO"/>
        <family val="3"/>
        <charset val="128"/>
      </rPr>
      <t>＜西面＞</t>
    </r>
    <r>
      <rPr>
        <sz val="11"/>
        <rFont val="HG丸ｺﾞｼｯｸM-PRO"/>
        <family val="3"/>
        <charset val="128"/>
      </rPr>
      <t xml:space="preserve"> 各値合計</t>
    </r>
    <rPh sb="0" eb="1">
      <t>マド</t>
    </rPh>
    <rPh sb="7" eb="8">
      <t>カク</t>
    </rPh>
    <rPh sb="8" eb="9">
      <t>アタイ</t>
    </rPh>
    <rPh sb="9" eb="11">
      <t>ゴウケイ</t>
    </rPh>
    <phoneticPr fontId="4"/>
  </si>
  <si>
    <r>
      <t xml:space="preserve">ドア </t>
    </r>
    <r>
      <rPr>
        <b/>
        <sz val="11"/>
        <rFont val="HG丸ｺﾞｼｯｸM-PRO"/>
        <family val="3"/>
        <charset val="128"/>
      </rPr>
      <t>＜西面＞</t>
    </r>
    <r>
      <rPr>
        <sz val="11"/>
        <rFont val="HG丸ｺﾞｼｯｸM-PRO"/>
        <family val="3"/>
        <charset val="128"/>
      </rPr>
      <t xml:space="preserve"> 各値合計</t>
    </r>
    <phoneticPr fontId="4"/>
  </si>
  <si>
    <r>
      <t xml:space="preserve">外壁 </t>
    </r>
    <r>
      <rPr>
        <b/>
        <sz val="11"/>
        <rFont val="HG丸ｺﾞｼｯｸM-PRO"/>
        <family val="3"/>
        <charset val="128"/>
      </rPr>
      <t>＜西面＞</t>
    </r>
    <r>
      <rPr>
        <sz val="11"/>
        <rFont val="HG丸ｺﾞｼｯｸM-PRO"/>
        <family val="3"/>
        <charset val="128"/>
      </rPr>
      <t xml:space="preserve"> 各値合計</t>
    </r>
    <rPh sb="0" eb="2">
      <t>ガイヘキ</t>
    </rPh>
    <phoneticPr fontId="4"/>
  </si>
  <si>
    <r>
      <t xml:space="preserve">4）住宅 </t>
    </r>
    <r>
      <rPr>
        <b/>
        <sz val="11"/>
        <rFont val="HG丸ｺﾞｼｯｸM-PRO"/>
        <family val="3"/>
        <charset val="128"/>
      </rPr>
      <t>＜西面＞</t>
    </r>
    <r>
      <rPr>
        <sz val="11"/>
        <rFont val="HG丸ｺﾞｼｯｸM-PRO"/>
        <family val="3"/>
        <charset val="128"/>
      </rPr>
      <t xml:space="preserve"> 計算結果</t>
    </r>
    <rPh sb="2" eb="4">
      <t>ジュウタク</t>
    </rPh>
    <rPh sb="10" eb="12">
      <t>ケイサン</t>
    </rPh>
    <rPh sb="12" eb="14">
      <t>ケッカ</t>
    </rPh>
    <phoneticPr fontId="4"/>
  </si>
  <si>
    <r>
      <t>内訳計算シートＡ　　</t>
    </r>
    <r>
      <rPr>
        <b/>
        <sz val="12"/>
        <rFont val="HG丸ｺﾞｼｯｸM-PRO"/>
        <family val="3"/>
        <charset val="128"/>
      </rPr>
      <t>＜南西面＞</t>
    </r>
    <r>
      <rPr>
        <sz val="12"/>
        <rFont val="HG丸ｺﾞｼｯｸM-PRO"/>
        <family val="3"/>
        <charset val="128"/>
      </rPr>
      <t xml:space="preserve"> の外皮熱損失量と日射熱取得量</t>
    </r>
    <rPh sb="0" eb="2">
      <t>ウチワケ</t>
    </rPh>
    <rPh sb="2" eb="4">
      <t>ケイサン</t>
    </rPh>
    <rPh sb="24" eb="26">
      <t>ニッシャ</t>
    </rPh>
    <rPh sb="26" eb="27">
      <t>ネツ</t>
    </rPh>
    <rPh sb="27" eb="29">
      <t>シュトク</t>
    </rPh>
    <rPh sb="29" eb="30">
      <t>リョウ</t>
    </rPh>
    <phoneticPr fontId="4"/>
  </si>
  <si>
    <r>
      <t xml:space="preserve">窓 </t>
    </r>
    <r>
      <rPr>
        <b/>
        <sz val="11"/>
        <rFont val="HG丸ｺﾞｼｯｸM-PRO"/>
        <family val="3"/>
        <charset val="128"/>
      </rPr>
      <t>＜南西面＞</t>
    </r>
    <r>
      <rPr>
        <sz val="11"/>
        <rFont val="HG丸ｺﾞｼｯｸM-PRO"/>
        <family val="3"/>
        <charset val="128"/>
      </rPr>
      <t xml:space="preserve"> 各値合計</t>
    </r>
    <rPh sb="0" eb="1">
      <t>マド</t>
    </rPh>
    <rPh sb="8" eb="9">
      <t>カク</t>
    </rPh>
    <rPh sb="9" eb="10">
      <t>アタイ</t>
    </rPh>
    <rPh sb="10" eb="12">
      <t>ゴウケイ</t>
    </rPh>
    <phoneticPr fontId="4"/>
  </si>
  <si>
    <r>
      <t xml:space="preserve">ドア </t>
    </r>
    <r>
      <rPr>
        <b/>
        <sz val="11"/>
        <rFont val="HG丸ｺﾞｼｯｸM-PRO"/>
        <family val="3"/>
        <charset val="128"/>
      </rPr>
      <t>＜南西面＞</t>
    </r>
    <r>
      <rPr>
        <sz val="11"/>
        <rFont val="HG丸ｺﾞｼｯｸM-PRO"/>
        <family val="3"/>
        <charset val="128"/>
      </rPr>
      <t xml:space="preserve"> 各値合計</t>
    </r>
    <phoneticPr fontId="4"/>
  </si>
  <si>
    <r>
      <t xml:space="preserve">外壁 </t>
    </r>
    <r>
      <rPr>
        <b/>
        <sz val="11"/>
        <rFont val="HG丸ｺﾞｼｯｸM-PRO"/>
        <family val="3"/>
        <charset val="128"/>
      </rPr>
      <t>＜南西面＞</t>
    </r>
    <r>
      <rPr>
        <sz val="11"/>
        <rFont val="HG丸ｺﾞｼｯｸM-PRO"/>
        <family val="3"/>
        <charset val="128"/>
      </rPr>
      <t xml:space="preserve"> 各値合計</t>
    </r>
    <rPh sb="0" eb="2">
      <t>ガイヘキ</t>
    </rPh>
    <phoneticPr fontId="4"/>
  </si>
  <si>
    <r>
      <t xml:space="preserve">4）住宅 </t>
    </r>
    <r>
      <rPr>
        <b/>
        <sz val="11"/>
        <rFont val="HG丸ｺﾞｼｯｸM-PRO"/>
        <family val="3"/>
        <charset val="128"/>
      </rPr>
      <t>＜南西面＞</t>
    </r>
    <r>
      <rPr>
        <sz val="11"/>
        <rFont val="HG丸ｺﾞｼｯｸM-PRO"/>
        <family val="3"/>
        <charset val="128"/>
      </rPr>
      <t xml:space="preserve"> 計算結果</t>
    </r>
    <rPh sb="2" eb="4">
      <t>ジュウタク</t>
    </rPh>
    <rPh sb="11" eb="13">
      <t>ケイサン</t>
    </rPh>
    <rPh sb="13" eb="15">
      <t>ケッカ</t>
    </rPh>
    <phoneticPr fontId="4"/>
  </si>
  <si>
    <r>
      <t>内訳計算シートＡ　　</t>
    </r>
    <r>
      <rPr>
        <b/>
        <sz val="12"/>
        <rFont val="HG丸ｺﾞｼｯｸM-PRO"/>
        <family val="3"/>
        <charset val="128"/>
      </rPr>
      <t>＜南面＞</t>
    </r>
    <r>
      <rPr>
        <sz val="12"/>
        <rFont val="HG丸ｺﾞｼｯｸM-PRO"/>
        <family val="3"/>
        <charset val="128"/>
      </rPr>
      <t xml:space="preserve"> の外皮熱損失量と日射熱取得量</t>
    </r>
    <rPh sb="0" eb="2">
      <t>ウチワケ</t>
    </rPh>
    <rPh sb="2" eb="4">
      <t>ケイサン</t>
    </rPh>
    <rPh sb="23" eb="25">
      <t>ニッシャ</t>
    </rPh>
    <rPh sb="25" eb="26">
      <t>ネツ</t>
    </rPh>
    <rPh sb="26" eb="28">
      <t>シュトク</t>
    </rPh>
    <rPh sb="28" eb="29">
      <t>リョウ</t>
    </rPh>
    <phoneticPr fontId="4"/>
  </si>
  <si>
    <r>
      <t xml:space="preserve">窓 </t>
    </r>
    <r>
      <rPr>
        <b/>
        <sz val="11"/>
        <rFont val="HG丸ｺﾞｼｯｸM-PRO"/>
        <family val="3"/>
        <charset val="128"/>
      </rPr>
      <t>＜南面＞</t>
    </r>
    <r>
      <rPr>
        <sz val="11"/>
        <rFont val="HG丸ｺﾞｼｯｸM-PRO"/>
        <family val="3"/>
        <charset val="128"/>
      </rPr>
      <t xml:space="preserve"> 各値合計</t>
    </r>
    <rPh sb="0" eb="1">
      <t>マド</t>
    </rPh>
    <rPh sb="7" eb="8">
      <t>カク</t>
    </rPh>
    <rPh sb="8" eb="9">
      <t>アタイ</t>
    </rPh>
    <rPh sb="9" eb="11">
      <t>ゴウケイ</t>
    </rPh>
    <phoneticPr fontId="4"/>
  </si>
  <si>
    <r>
      <t xml:space="preserve">ドア </t>
    </r>
    <r>
      <rPr>
        <b/>
        <sz val="11"/>
        <rFont val="HG丸ｺﾞｼｯｸM-PRO"/>
        <family val="3"/>
        <charset val="128"/>
      </rPr>
      <t>＜南面＞</t>
    </r>
    <r>
      <rPr>
        <sz val="11"/>
        <rFont val="HG丸ｺﾞｼｯｸM-PRO"/>
        <family val="3"/>
        <charset val="128"/>
      </rPr>
      <t xml:space="preserve"> 各値合計</t>
    </r>
    <phoneticPr fontId="4"/>
  </si>
  <si>
    <r>
      <t xml:space="preserve">外壁 </t>
    </r>
    <r>
      <rPr>
        <b/>
        <sz val="11"/>
        <rFont val="HG丸ｺﾞｼｯｸM-PRO"/>
        <family val="3"/>
        <charset val="128"/>
      </rPr>
      <t>＜南面＞</t>
    </r>
    <r>
      <rPr>
        <sz val="11"/>
        <rFont val="HG丸ｺﾞｼｯｸM-PRO"/>
        <family val="3"/>
        <charset val="128"/>
      </rPr>
      <t xml:space="preserve"> 各値合計</t>
    </r>
    <rPh sb="0" eb="2">
      <t>ガイヘキ</t>
    </rPh>
    <phoneticPr fontId="4"/>
  </si>
  <si>
    <r>
      <t xml:space="preserve">4）住宅 </t>
    </r>
    <r>
      <rPr>
        <b/>
        <sz val="11"/>
        <rFont val="HG丸ｺﾞｼｯｸM-PRO"/>
        <family val="3"/>
        <charset val="128"/>
      </rPr>
      <t>＜南面＞</t>
    </r>
    <r>
      <rPr>
        <sz val="11"/>
        <rFont val="HG丸ｺﾞｼｯｸM-PRO"/>
        <family val="3"/>
        <charset val="128"/>
      </rPr>
      <t xml:space="preserve"> 計算結果</t>
    </r>
    <rPh sb="2" eb="4">
      <t>ジュウタク</t>
    </rPh>
    <rPh sb="10" eb="12">
      <t>ケイサン</t>
    </rPh>
    <rPh sb="12" eb="14">
      <t>ケッカ</t>
    </rPh>
    <phoneticPr fontId="4"/>
  </si>
  <si>
    <r>
      <t>内訳計算シートＡ　　</t>
    </r>
    <r>
      <rPr>
        <b/>
        <sz val="12"/>
        <rFont val="HG丸ｺﾞｼｯｸM-PRO"/>
        <family val="3"/>
        <charset val="128"/>
      </rPr>
      <t>＜南東面＞</t>
    </r>
    <r>
      <rPr>
        <sz val="12"/>
        <rFont val="HG丸ｺﾞｼｯｸM-PRO"/>
        <family val="3"/>
        <charset val="128"/>
      </rPr>
      <t xml:space="preserve"> の外皮熱損失量と日射熱取得量</t>
    </r>
    <rPh sb="0" eb="2">
      <t>ウチワケ</t>
    </rPh>
    <rPh sb="2" eb="4">
      <t>ケイサン</t>
    </rPh>
    <rPh sb="24" eb="26">
      <t>ニッシャ</t>
    </rPh>
    <rPh sb="26" eb="27">
      <t>ネツ</t>
    </rPh>
    <rPh sb="27" eb="29">
      <t>シュトク</t>
    </rPh>
    <rPh sb="29" eb="30">
      <t>リョウ</t>
    </rPh>
    <phoneticPr fontId="4"/>
  </si>
  <si>
    <r>
      <t xml:space="preserve">窓 </t>
    </r>
    <r>
      <rPr>
        <b/>
        <sz val="11"/>
        <rFont val="HG丸ｺﾞｼｯｸM-PRO"/>
        <family val="3"/>
        <charset val="128"/>
      </rPr>
      <t>＜南東面＞</t>
    </r>
    <r>
      <rPr>
        <sz val="11"/>
        <rFont val="HG丸ｺﾞｼｯｸM-PRO"/>
        <family val="3"/>
        <charset val="128"/>
      </rPr>
      <t xml:space="preserve"> 各値合計</t>
    </r>
    <rPh sb="0" eb="1">
      <t>マド</t>
    </rPh>
    <rPh sb="8" eb="9">
      <t>カク</t>
    </rPh>
    <rPh sb="9" eb="10">
      <t>アタイ</t>
    </rPh>
    <rPh sb="10" eb="12">
      <t>ゴウケイ</t>
    </rPh>
    <phoneticPr fontId="4"/>
  </si>
  <si>
    <r>
      <t xml:space="preserve">ドア </t>
    </r>
    <r>
      <rPr>
        <b/>
        <sz val="11"/>
        <rFont val="HG丸ｺﾞｼｯｸM-PRO"/>
        <family val="3"/>
        <charset val="128"/>
      </rPr>
      <t>＜南東面＞</t>
    </r>
    <r>
      <rPr>
        <sz val="11"/>
        <rFont val="HG丸ｺﾞｼｯｸM-PRO"/>
        <family val="3"/>
        <charset val="128"/>
      </rPr>
      <t xml:space="preserve"> 各値合計</t>
    </r>
    <phoneticPr fontId="4"/>
  </si>
  <si>
    <r>
      <t xml:space="preserve">外壁 </t>
    </r>
    <r>
      <rPr>
        <b/>
        <sz val="11"/>
        <rFont val="HG丸ｺﾞｼｯｸM-PRO"/>
        <family val="3"/>
        <charset val="128"/>
      </rPr>
      <t>＜南東面＞</t>
    </r>
    <r>
      <rPr>
        <sz val="11"/>
        <rFont val="HG丸ｺﾞｼｯｸM-PRO"/>
        <family val="3"/>
        <charset val="128"/>
      </rPr>
      <t xml:space="preserve"> 各値合計</t>
    </r>
    <rPh sb="0" eb="2">
      <t>ガイヘキ</t>
    </rPh>
    <phoneticPr fontId="4"/>
  </si>
  <si>
    <r>
      <t xml:space="preserve">4）住宅 </t>
    </r>
    <r>
      <rPr>
        <b/>
        <sz val="11"/>
        <rFont val="HG丸ｺﾞｼｯｸM-PRO"/>
        <family val="3"/>
        <charset val="128"/>
      </rPr>
      <t>＜南東面＞</t>
    </r>
    <r>
      <rPr>
        <sz val="11"/>
        <rFont val="HG丸ｺﾞｼｯｸM-PRO"/>
        <family val="3"/>
        <charset val="128"/>
      </rPr>
      <t xml:space="preserve"> 計算結果</t>
    </r>
    <rPh sb="2" eb="4">
      <t>ジュウタク</t>
    </rPh>
    <rPh sb="11" eb="13">
      <t>ケイサン</t>
    </rPh>
    <rPh sb="13" eb="15">
      <t>ケッカ</t>
    </rPh>
    <phoneticPr fontId="4"/>
  </si>
  <si>
    <t>Ver2.1</t>
    <phoneticPr fontId="4"/>
  </si>
  <si>
    <t>一部方位、冷房期取得日射熱補正係数に関する修正</t>
    <rPh sb="0" eb="2">
      <t>イチブ</t>
    </rPh>
    <rPh sb="2" eb="4">
      <t>ホウイ</t>
    </rPh>
    <phoneticPr fontId="4"/>
  </si>
  <si>
    <t>2）</t>
    <phoneticPr fontId="4"/>
  </si>
  <si>
    <t>シートB（屋根・天井・床等）</t>
    <phoneticPr fontId="4"/>
  </si>
  <si>
    <t>天窓の冷房期、暖房期取得日射熱補正係数に関する不具合の修正</t>
    <phoneticPr fontId="4"/>
  </si>
  <si>
    <t>シートC（基礎壁、基礎等）</t>
    <phoneticPr fontId="4"/>
  </si>
  <si>
    <t>3）</t>
    <phoneticPr fontId="4"/>
  </si>
  <si>
    <t>シートA（方位別計算）</t>
    <phoneticPr fontId="4"/>
  </si>
  <si>
    <t>付属部材による補正熱貫流率に関する修正</t>
    <phoneticPr fontId="4"/>
  </si>
  <si>
    <t>天窓における付属部材による補正熱貫流率に関する修正</t>
    <phoneticPr fontId="4"/>
  </si>
  <si>
    <t>【付録】</t>
    <rPh sb="1" eb="3">
      <t>フロク</t>
    </rPh>
    <phoneticPr fontId="4"/>
  </si>
  <si>
    <t>断熱材
熱抵抗
Ｒ１</t>
    <rPh sb="0" eb="3">
      <t>ダンネツザイ</t>
    </rPh>
    <rPh sb="4" eb="5">
      <t>ネツ</t>
    </rPh>
    <rPh sb="5" eb="7">
      <t>テイコウ</t>
    </rPh>
    <phoneticPr fontId="4"/>
  </si>
  <si>
    <t>断熱材
熱抵抗
Ｒ２</t>
    <rPh sb="0" eb="3">
      <t>ダンネツザイ</t>
    </rPh>
    <rPh sb="4" eb="5">
      <t>ネツ</t>
    </rPh>
    <rPh sb="5" eb="7">
      <t>テイコウ</t>
    </rPh>
    <phoneticPr fontId="4"/>
  </si>
  <si>
    <t>断熱材
熱抵抗
Ｒ３</t>
    <rPh sb="0" eb="3">
      <t>ダンネツザイ</t>
    </rPh>
    <rPh sb="4" eb="5">
      <t>ネツ</t>
    </rPh>
    <rPh sb="5" eb="7">
      <t>テイコウ</t>
    </rPh>
    <phoneticPr fontId="4"/>
  </si>
  <si>
    <t>断熱材
熱抵抗
Ｒ４</t>
    <rPh sb="0" eb="3">
      <t>ダンネツザイ</t>
    </rPh>
    <rPh sb="4" eb="5">
      <t>ネツ</t>
    </rPh>
    <rPh sb="5" eb="7">
      <t>テイコウ</t>
    </rPh>
    <phoneticPr fontId="4"/>
  </si>
  <si>
    <t>基礎高
Ｈ１</t>
    <rPh sb="0" eb="2">
      <t>キソ</t>
    </rPh>
    <rPh sb="2" eb="3">
      <t>タカ</t>
    </rPh>
    <phoneticPr fontId="4"/>
  </si>
  <si>
    <t>底盤高
Ｈ２</t>
    <rPh sb="0" eb="1">
      <t>テイ</t>
    </rPh>
    <rPh sb="1" eb="2">
      <t>バン</t>
    </rPh>
    <rPh sb="2" eb="3">
      <t>タカ</t>
    </rPh>
    <phoneticPr fontId="4"/>
  </si>
  <si>
    <t>断熱材
根入れ
Ｗ１</t>
    <rPh sb="0" eb="3">
      <t>ダンネツザイ</t>
    </rPh>
    <rPh sb="4" eb="5">
      <t>ネ</t>
    </rPh>
    <rPh sb="5" eb="6">
      <t>イ</t>
    </rPh>
    <phoneticPr fontId="4"/>
  </si>
  <si>
    <t>断熱材
折返し
Ｗ２</t>
    <rPh sb="0" eb="3">
      <t>ダンネツザイ</t>
    </rPh>
    <rPh sb="4" eb="6">
      <t>オリカエ</t>
    </rPh>
    <phoneticPr fontId="4"/>
  </si>
  <si>
    <t>断熱材
折返し
Ｗ３</t>
    <rPh sb="0" eb="3">
      <t>ダンネツザイ</t>
    </rPh>
    <rPh sb="4" eb="6">
      <t>オリカエ</t>
    </rPh>
    <phoneticPr fontId="4"/>
  </si>
  <si>
    <t>適　用
計算式
番　号</t>
    <rPh sb="0" eb="1">
      <t>テキ</t>
    </rPh>
    <rPh sb="2" eb="3">
      <t>ヨウ</t>
    </rPh>
    <rPh sb="4" eb="6">
      <t>ケイサン</t>
    </rPh>
    <rPh sb="6" eb="7">
      <t>シキ</t>
    </rPh>
    <rPh sb="8" eb="9">
      <t>バン</t>
    </rPh>
    <rPh sb="10" eb="11">
      <t>ゴウ</t>
    </rPh>
    <phoneticPr fontId="4"/>
  </si>
  <si>
    <t>熱貫流率
[W/(m・K)]</t>
    <rPh sb="0" eb="1">
      <t>ネツ</t>
    </rPh>
    <rPh sb="1" eb="3">
      <t>カンリュウ</t>
    </rPh>
    <rPh sb="3" eb="4">
      <t>リツ</t>
    </rPh>
    <phoneticPr fontId="4"/>
  </si>
  <si>
    <t>H1≦0.4</t>
    <phoneticPr fontId="4"/>
  </si>
  <si>
    <t>（１）</t>
    <phoneticPr fontId="4"/>
  </si>
  <si>
    <t>W≦0.9</t>
    <phoneticPr fontId="4"/>
  </si>
  <si>
    <t>（３）</t>
    <phoneticPr fontId="4"/>
  </si>
  <si>
    <t>（３）１</t>
    <phoneticPr fontId="4"/>
  </si>
  <si>
    <t>（３）２</t>
    <phoneticPr fontId="4"/>
  </si>
  <si>
    <t>　注１：上記各部の寸法は下図の寸法等（長さｍ、熱抵抗㎡K/W）を入力して下さい。</t>
    <rPh sb="1" eb="2">
      <t>チュウ</t>
    </rPh>
    <rPh sb="4" eb="6">
      <t>ジョウキ</t>
    </rPh>
    <rPh sb="6" eb="8">
      <t>カクブ</t>
    </rPh>
    <rPh sb="9" eb="11">
      <t>スンポウ</t>
    </rPh>
    <rPh sb="12" eb="14">
      <t>カズ</t>
    </rPh>
    <rPh sb="15" eb="17">
      <t>スンポウ</t>
    </rPh>
    <rPh sb="17" eb="18">
      <t>トウ</t>
    </rPh>
    <rPh sb="19" eb="20">
      <t>ナガ</t>
    </rPh>
    <rPh sb="23" eb="24">
      <t>ネツ</t>
    </rPh>
    <rPh sb="24" eb="26">
      <t>テイコウ</t>
    </rPh>
    <rPh sb="32" eb="34">
      <t>ニュウリョク</t>
    </rPh>
    <rPh sb="36" eb="37">
      <t>クダ</t>
    </rPh>
    <phoneticPr fontId="4"/>
  </si>
  <si>
    <t>　注２：Ｈ１の寸法（基礎高さ）は0.4ｍを上限とし、0.4ｍを超える部分は内訳計算シートＡで計算して下さい。</t>
    <rPh sb="1" eb="2">
      <t>チュウ</t>
    </rPh>
    <rPh sb="7" eb="9">
      <t>スンポウ</t>
    </rPh>
    <rPh sb="10" eb="12">
      <t>キソ</t>
    </rPh>
    <rPh sb="12" eb="13">
      <t>タカ</t>
    </rPh>
    <rPh sb="21" eb="23">
      <t>ジョウゲン</t>
    </rPh>
    <rPh sb="31" eb="32">
      <t>コ</t>
    </rPh>
    <rPh sb="34" eb="36">
      <t>ブブン</t>
    </rPh>
    <rPh sb="37" eb="39">
      <t>ウチワケ</t>
    </rPh>
    <rPh sb="39" eb="41">
      <t>ケイサン</t>
    </rPh>
    <rPh sb="46" eb="48">
      <t>ケイサン</t>
    </rPh>
    <rPh sb="50" eb="51">
      <t>クダ</t>
    </rPh>
    <phoneticPr fontId="4"/>
  </si>
  <si>
    <t>このシートは、内訳計算シートCにて旧計算法を選択した場合に、２）の線熱貫流率へ入力する値を計算する為のシートです。
算出された線熱貫流率は、内訳計算シートCに転記をしてください。</t>
    <rPh sb="7" eb="9">
      <t>ウチワケ</t>
    </rPh>
    <rPh sb="9" eb="11">
      <t>ケイサン</t>
    </rPh>
    <rPh sb="17" eb="18">
      <t>キュウ</t>
    </rPh>
    <rPh sb="18" eb="21">
      <t>ケイサンホウ</t>
    </rPh>
    <rPh sb="22" eb="24">
      <t>センタク</t>
    </rPh>
    <rPh sb="26" eb="28">
      <t>バアイ</t>
    </rPh>
    <rPh sb="33" eb="34">
      <t>セン</t>
    </rPh>
    <rPh sb="34" eb="38">
      <t>ネツカン</t>
    </rPh>
    <rPh sb="39" eb="41">
      <t>ニュウリョク</t>
    </rPh>
    <rPh sb="43" eb="44">
      <t>アタイ</t>
    </rPh>
    <rPh sb="45" eb="47">
      <t>ケイサン</t>
    </rPh>
    <rPh sb="49" eb="50">
      <t>タメ</t>
    </rPh>
    <phoneticPr fontId="35"/>
  </si>
  <si>
    <t>新旧</t>
    <rPh sb="0" eb="2">
      <t>シンキュウ</t>
    </rPh>
    <phoneticPr fontId="25"/>
  </si>
  <si>
    <t>はじめにどちらかをご選択ください→</t>
    <phoneticPr fontId="25"/>
  </si>
  <si>
    <t>新計算法</t>
    <rPh sb="0" eb="1">
      <t>シン</t>
    </rPh>
    <rPh sb="1" eb="4">
      <t>ケイサンホウ</t>
    </rPh>
    <phoneticPr fontId="25"/>
  </si>
  <si>
    <t>旧計算法</t>
    <rPh sb="0" eb="1">
      <t>キュウ</t>
    </rPh>
    <rPh sb="1" eb="4">
      <t>ケイサンホウ</t>
    </rPh>
    <phoneticPr fontId="25"/>
  </si>
  <si>
    <t>※3）において温度差係数を分けて計算する場合、上表は分けて入力して下さい。その際、面積は重複しないように片方のみを入力して下さい。</t>
    <rPh sb="13" eb="14">
      <t>ワ</t>
    </rPh>
    <rPh sb="16" eb="18">
      <t>ケイサン</t>
    </rPh>
    <phoneticPr fontId="4"/>
  </si>
  <si>
    <t>4）</t>
    <phoneticPr fontId="4"/>
  </si>
  <si>
    <t>シート【付録】</t>
    <rPh sb="4" eb="6">
      <t>フロク</t>
    </rPh>
    <phoneticPr fontId="4"/>
  </si>
  <si>
    <t>新規追加（旧基礎計算のための対応）</t>
    <rPh sb="0" eb="4">
      <t>シンキツイカ</t>
    </rPh>
    <rPh sb="5" eb="6">
      <t>キュウ</t>
    </rPh>
    <rPh sb="6" eb="8">
      <t>キソ</t>
    </rPh>
    <rPh sb="8" eb="10">
      <t>ケイサン</t>
    </rPh>
    <rPh sb="14" eb="16">
      <t>タイオウ</t>
    </rPh>
    <phoneticPr fontId="4"/>
  </si>
  <si>
    <r>
      <t>m</t>
    </r>
    <r>
      <rPr>
        <vertAlign val="subscript"/>
        <sz val="11"/>
        <rFont val="ＭＳ Ｐゴシック"/>
        <family val="3"/>
        <charset val="128"/>
      </rPr>
      <t>h</t>
    </r>
    <phoneticPr fontId="4"/>
  </si>
  <si>
    <r>
      <t>m</t>
    </r>
    <r>
      <rPr>
        <vertAlign val="subscript"/>
        <sz val="11"/>
        <rFont val="ＭＳ Ｐゴシック"/>
        <family val="3"/>
        <charset val="128"/>
      </rPr>
      <t>c</t>
    </r>
    <phoneticPr fontId="4"/>
  </si>
  <si>
    <t>q</t>
    <phoneticPr fontId="4"/>
  </si>
  <si>
    <t>小計（端数処理なし）</t>
    <rPh sb="0" eb="2">
      <t>ショウケイ</t>
    </rPh>
    <rPh sb="3" eb="7">
      <t>ハスウショリ</t>
    </rPh>
    <phoneticPr fontId="4"/>
  </si>
  <si>
    <t>選択地域区分による基準値</t>
    <rPh sb="0" eb="2">
      <t>センタク</t>
    </rPh>
    <rPh sb="2" eb="6">
      <t>チイキクブン</t>
    </rPh>
    <rPh sb="9" eb="12">
      <t>キジュンチ</t>
    </rPh>
    <phoneticPr fontId="4"/>
  </si>
  <si>
    <t>リンクセル</t>
    <phoneticPr fontId="4"/>
  </si>
  <si>
    <t>等級5</t>
    <phoneticPr fontId="4"/>
  </si>
  <si>
    <r>
      <t>η</t>
    </r>
    <r>
      <rPr>
        <vertAlign val="subscript"/>
        <sz val="11"/>
        <rFont val="ＭＳ Ｐゴシック"/>
        <family val="3"/>
        <charset val="128"/>
      </rPr>
      <t>AC</t>
    </r>
    <phoneticPr fontId="4"/>
  </si>
  <si>
    <r>
      <t>Ｕ</t>
    </r>
    <r>
      <rPr>
        <vertAlign val="subscript"/>
        <sz val="11"/>
        <rFont val="ＭＳ Ｐゴシック"/>
        <family val="3"/>
        <charset val="128"/>
      </rPr>
      <t>A</t>
    </r>
    <phoneticPr fontId="4"/>
  </si>
  <si>
    <t>等級５</t>
    <rPh sb="0" eb="2">
      <t>トウキュウ</t>
    </rPh>
    <phoneticPr fontId="4"/>
  </si>
  <si>
    <t>シート共通条件・結果</t>
    <rPh sb="3" eb="7">
      <t>キョウツウジョウケン</t>
    </rPh>
    <rPh sb="8" eb="10">
      <t>ケッカ</t>
    </rPh>
    <phoneticPr fontId="4"/>
  </si>
  <si>
    <t>等級5対応</t>
    <rPh sb="0" eb="2">
      <t>トウキュウ</t>
    </rPh>
    <rPh sb="3" eb="5">
      <t>タイオウ</t>
    </rPh>
    <phoneticPr fontId="4"/>
  </si>
  <si>
    <r>
      <t xml:space="preserve">ドア </t>
    </r>
    <r>
      <rPr>
        <b/>
        <sz val="11"/>
        <rFont val="HG丸ｺﾞｼｯｸM-PRO"/>
        <family val="3"/>
        <charset val="128"/>
      </rPr>
      <t>＜北面＞</t>
    </r>
    <r>
      <rPr>
        <sz val="11"/>
        <rFont val="HG丸ｺﾞｼｯｸM-PRO"/>
        <family val="3"/>
        <charset val="128"/>
      </rPr>
      <t xml:space="preserve"> 各値合計</t>
    </r>
    <rPh sb="4" eb="5">
      <t>キタ</t>
    </rPh>
    <phoneticPr fontId="4"/>
  </si>
  <si>
    <r>
      <t xml:space="preserve">ドア </t>
    </r>
    <r>
      <rPr>
        <b/>
        <sz val="11"/>
        <rFont val="HG丸ｺﾞｼｯｸM-PRO"/>
        <family val="3"/>
        <charset val="128"/>
      </rPr>
      <t>＜東面＞</t>
    </r>
    <r>
      <rPr>
        <sz val="11"/>
        <rFont val="HG丸ｺﾞｼｯｸM-PRO"/>
        <family val="3"/>
        <charset val="128"/>
      </rPr>
      <t xml:space="preserve"> 各値合計</t>
    </r>
    <phoneticPr fontId="4"/>
  </si>
  <si>
    <t>　注１：本計算シートの計算方法は、（国研）建築研究所が示す外皮性能の計算方法を原則遵守しています。</t>
    <rPh sb="1" eb="2">
      <t>チュウ</t>
    </rPh>
    <rPh sb="4" eb="5">
      <t>ホン</t>
    </rPh>
    <rPh sb="5" eb="7">
      <t>ケイサン</t>
    </rPh>
    <rPh sb="11" eb="13">
      <t>ケイサン</t>
    </rPh>
    <rPh sb="13" eb="15">
      <t>ホウホウ</t>
    </rPh>
    <rPh sb="18" eb="19">
      <t>クニ</t>
    </rPh>
    <rPh sb="19" eb="20">
      <t>ケン</t>
    </rPh>
    <rPh sb="21" eb="23">
      <t>ケンチク</t>
    </rPh>
    <rPh sb="23" eb="26">
      <t>ケンキュウジョ</t>
    </rPh>
    <rPh sb="27" eb="28">
      <t>シメ</t>
    </rPh>
    <rPh sb="29" eb="31">
      <t>ガイヒ</t>
    </rPh>
    <rPh sb="31" eb="33">
      <t>セイノウ</t>
    </rPh>
    <rPh sb="34" eb="36">
      <t>ケイサン</t>
    </rPh>
    <rPh sb="36" eb="38">
      <t>ホウホウ</t>
    </rPh>
    <rPh sb="39" eb="41">
      <t>ゲンソク</t>
    </rPh>
    <rPh sb="41" eb="43">
      <t>ジュンシュ</t>
    </rPh>
    <phoneticPr fontId="4"/>
  </si>
  <si>
    <t>新旧計算の選択、入力可能欄の追加対応、説明の追記</t>
    <rPh sb="0" eb="2">
      <t>シンキュウ</t>
    </rPh>
    <rPh sb="2" eb="4">
      <t>ケイサン</t>
    </rPh>
    <rPh sb="5" eb="7">
      <t>センタク</t>
    </rPh>
    <rPh sb="8" eb="10">
      <t>ニュウリョク</t>
    </rPh>
    <rPh sb="10" eb="13">
      <t>カノウラン</t>
    </rPh>
    <rPh sb="14" eb="16">
      <t>ツイカ</t>
    </rPh>
    <rPh sb="16" eb="18">
      <t>タイオウ</t>
    </rPh>
    <rPh sb="19" eb="21">
      <t>セツメイ</t>
    </rPh>
    <rPh sb="22" eb="24">
      <t>ツイキ</t>
    </rPh>
    <phoneticPr fontId="4"/>
  </si>
  <si>
    <t>5）</t>
    <phoneticPr fontId="4"/>
  </si>
  <si>
    <t>天窓の暖房期日射熱取得量に関する不具合の修正</t>
    <phoneticPr fontId="4"/>
  </si>
  <si>
    <t>庇による補正計算に関する不具合の修正</t>
    <rPh sb="4" eb="8">
      <t>ホセイケイサン</t>
    </rPh>
    <rPh sb="9" eb="10">
      <t>カン</t>
    </rPh>
    <rPh sb="12" eb="15">
      <t>フグアイ</t>
    </rPh>
    <rPh sb="16" eb="18">
      <t>シュウセイ</t>
    </rPh>
    <phoneticPr fontId="4"/>
  </si>
  <si>
    <t>2）土間等の外周長さと線熱貫流率の入力</t>
    <phoneticPr fontId="25"/>
  </si>
  <si>
    <t>1）土間床等の面積の入力</t>
    <rPh sb="2" eb="4">
      <t>ドマ</t>
    </rPh>
    <rPh sb="4" eb="5">
      <t>ユカ</t>
    </rPh>
    <rPh sb="5" eb="6">
      <t>トウ</t>
    </rPh>
    <rPh sb="7" eb="9">
      <t>メンセキ</t>
    </rPh>
    <rPh sb="10" eb="12">
      <t>ニュウリョク</t>
    </rPh>
    <phoneticPr fontId="4"/>
  </si>
  <si>
    <t>Ver2.2</t>
    <phoneticPr fontId="4"/>
  </si>
  <si>
    <t>Ver2.3</t>
    <phoneticPr fontId="4"/>
  </si>
  <si>
    <t>旧計算時の基礎壁入力の適用、図の挿入</t>
    <rPh sb="0" eb="3">
      <t>キュウケイサン</t>
    </rPh>
    <rPh sb="3" eb="4">
      <t>ジ</t>
    </rPh>
    <rPh sb="5" eb="7">
      <t>キソ</t>
    </rPh>
    <rPh sb="7" eb="8">
      <t>カベ</t>
    </rPh>
    <rPh sb="8" eb="10">
      <t>ニュウリョク</t>
    </rPh>
    <rPh sb="11" eb="13">
      <t>テキヨウ</t>
    </rPh>
    <rPh sb="14" eb="15">
      <t>ズ</t>
    </rPh>
    <rPh sb="16" eb="18">
      <t>ソウニュウ</t>
    </rPh>
    <phoneticPr fontId="4"/>
  </si>
  <si>
    <t>3）基礎壁等の入力</t>
    <rPh sb="2" eb="4">
      <t>キソ</t>
    </rPh>
    <rPh sb="4" eb="5">
      <t>カベ</t>
    </rPh>
    <rPh sb="5" eb="6">
      <t>ナド</t>
    </rPh>
    <rPh sb="7" eb="9">
      <t>ニュウリョク</t>
    </rPh>
    <phoneticPr fontId="4"/>
  </si>
  <si>
    <t>ノボパン</t>
  </si>
  <si>
    <t>ダイライト</t>
  </si>
  <si>
    <t>パーティクルボード</t>
  </si>
  <si>
    <t>合板</t>
  </si>
  <si>
    <t>畳床</t>
  </si>
  <si>
    <t>天然木材</t>
  </si>
  <si>
    <t>コンクリート</t>
  </si>
  <si>
    <t>せっこうボード</t>
  </si>
  <si>
    <t>サンブロードライ(BIBZ2TRR)</t>
  </si>
  <si>
    <t>サンブロードライ(BIBZ2TR)</t>
  </si>
  <si>
    <t>内装パラダイス（NHD）</t>
    <phoneticPr fontId="4"/>
  </si>
  <si>
    <t>ニューダンブロー（BW15KG)</t>
  </si>
  <si>
    <t>ハウスロン（HUL）</t>
    <phoneticPr fontId="4"/>
  </si>
  <si>
    <t>ハウスロン（HUS）</t>
    <phoneticPr fontId="4"/>
  </si>
  <si>
    <t>太陽SUNボード外断（SOY）</t>
  </si>
  <si>
    <t>太陽SUNボード（SNY）</t>
  </si>
  <si>
    <t>太陽SUN床用（SD）</t>
  </si>
  <si>
    <t>太陽SUN（SS）</t>
    <phoneticPr fontId="4"/>
  </si>
  <si>
    <t>太陽SUN床用（SS）</t>
  </si>
  <si>
    <t>太陽SUNR（SRJ）</t>
  </si>
  <si>
    <t>太陽SUNR（SRJ）</t>
    <phoneticPr fontId="4"/>
  </si>
  <si>
    <t>太陽SUNR（SRG）</t>
  </si>
  <si>
    <t>ハウスロンZERO（HZL)</t>
  </si>
  <si>
    <t>露断ピンレス（RLY）</t>
  </si>
  <si>
    <t>ハウスロンZERO（HZS)</t>
  </si>
  <si>
    <t>露断プレミア（RXY）</t>
  </si>
  <si>
    <t>ハウスロンZERO（HZD)</t>
  </si>
  <si>
    <t>躯体</t>
    <rPh sb="0" eb="2">
      <t>クタイ</t>
    </rPh>
    <phoneticPr fontId="4"/>
  </si>
  <si>
    <t>外合板</t>
    <rPh sb="0" eb="1">
      <t>ソト</t>
    </rPh>
    <rPh sb="1" eb="3">
      <t>ゴウハン</t>
    </rPh>
    <phoneticPr fontId="4"/>
  </si>
  <si>
    <t>木</t>
    <rPh sb="0" eb="1">
      <t>モク</t>
    </rPh>
    <phoneticPr fontId="4"/>
  </si>
  <si>
    <t>内装・内装下地</t>
    <rPh sb="0" eb="2">
      <t>ナイソウ</t>
    </rPh>
    <rPh sb="3" eb="5">
      <t>ナイソウ</t>
    </rPh>
    <rPh sb="5" eb="7">
      <t>シタジ</t>
    </rPh>
    <phoneticPr fontId="4"/>
  </si>
  <si>
    <t>床</t>
    <rPh sb="0" eb="1">
      <t>ユカ</t>
    </rPh>
    <phoneticPr fontId="4"/>
  </si>
  <si>
    <t>壁</t>
    <rPh sb="0" eb="1">
      <t>カベ</t>
    </rPh>
    <phoneticPr fontId="4"/>
  </si>
  <si>
    <t>天井</t>
    <rPh sb="0" eb="2">
      <t>テンジョウ</t>
    </rPh>
    <phoneticPr fontId="4"/>
  </si>
  <si>
    <t>屋根</t>
    <rPh sb="0" eb="2">
      <t>ヤネ</t>
    </rPh>
    <phoneticPr fontId="4"/>
  </si>
  <si>
    <t>コンクリート</t>
    <phoneticPr fontId="4"/>
  </si>
  <si>
    <t>合板</t>
    <rPh sb="0" eb="2">
      <t>ゴウハン</t>
    </rPh>
    <phoneticPr fontId="4"/>
  </si>
  <si>
    <t>天然木材</t>
    <rPh sb="0" eb="2">
      <t>テンネン</t>
    </rPh>
    <rPh sb="2" eb="4">
      <t>モクザイ</t>
    </rPh>
    <phoneticPr fontId="4"/>
  </si>
  <si>
    <t>合板フローリング</t>
    <rPh sb="0" eb="2">
      <t>ゴウハン</t>
    </rPh>
    <phoneticPr fontId="4"/>
  </si>
  <si>
    <t>太陽SUN床用（SS）</t>
    <rPh sb="0" eb="2">
      <t xml:space="preserve">タイヨウ </t>
    </rPh>
    <rPh sb="5" eb="7">
      <t xml:space="preserve">ユカヨウ </t>
    </rPh>
    <phoneticPr fontId="3"/>
  </si>
  <si>
    <t>太陽SUNボード（SNY）</t>
    <rPh sb="0" eb="2">
      <t xml:space="preserve">タイヨウ </t>
    </rPh>
    <phoneticPr fontId="4"/>
  </si>
  <si>
    <t>内装パラダイス（NHD）</t>
    <rPh sb="0" eb="2">
      <t>ナイソウ テンジョウ</t>
    </rPh>
    <phoneticPr fontId="4"/>
  </si>
  <si>
    <t>露断ピンレス（RLY）</t>
    <rPh sb="0" eb="2">
      <t xml:space="preserve">ロダンプレミア </t>
    </rPh>
    <phoneticPr fontId="4"/>
  </si>
  <si>
    <t>露断プレミア（RXY）</t>
    <rPh sb="0" eb="2">
      <t xml:space="preserve">ロダンプレミア </t>
    </rPh>
    <phoneticPr fontId="4"/>
  </si>
  <si>
    <t>太陽SUN（SS）</t>
    <rPh sb="0" eb="2">
      <t xml:space="preserve">タイヨウ </t>
    </rPh>
    <phoneticPr fontId="4"/>
  </si>
  <si>
    <t>太陽SUNR（SRJ）</t>
    <rPh sb="0" eb="2">
      <t xml:space="preserve">タイヨウ </t>
    </rPh>
    <phoneticPr fontId="4"/>
  </si>
  <si>
    <t>太陽SUNR（SRG）</t>
    <rPh sb="0" eb="2">
      <t xml:space="preserve">タイヨウ </t>
    </rPh>
    <phoneticPr fontId="4"/>
  </si>
  <si>
    <t>ハウスロンZERO（HZS)</t>
    <rPh sb="0" eb="14">
      <t>ヒン</t>
    </rPh>
    <phoneticPr fontId="4"/>
  </si>
  <si>
    <t>←空欄</t>
    <rPh sb="1" eb="3">
      <t>クウラン</t>
    </rPh>
    <phoneticPr fontId="4"/>
  </si>
  <si>
    <t>　</t>
    <phoneticPr fontId="4"/>
  </si>
  <si>
    <t>断熱材</t>
    <rPh sb="0" eb="2">
      <t>ダンネツ</t>
    </rPh>
    <rPh sb="2" eb="3">
      <t>ザイ</t>
    </rPh>
    <phoneticPr fontId="4"/>
  </si>
  <si>
    <t>λ</t>
    <phoneticPr fontId="4"/>
  </si>
  <si>
    <t>材料</t>
    <rPh sb="0" eb="2">
      <t>ザイリョウ</t>
    </rPh>
    <phoneticPr fontId="4"/>
  </si>
  <si>
    <t>熱伝導率表</t>
    <rPh sb="0" eb="4">
      <t>ネツデンドウリツ</t>
    </rPh>
    <rPh sb="4" eb="5">
      <t>ヒョウ</t>
    </rPh>
    <phoneticPr fontId="4"/>
  </si>
  <si>
    <t>ηA</t>
    <phoneticPr fontId="4"/>
  </si>
  <si>
    <t>ＵA</t>
    <phoneticPr fontId="4"/>
  </si>
  <si>
    <t>この数値は他のシートに連動していますので、列、行を削除しないでください。</t>
    <rPh sb="2" eb="4">
      <t>スウチ</t>
    </rPh>
    <rPh sb="5" eb="6">
      <t>ホカ</t>
    </rPh>
    <rPh sb="11" eb="13">
      <t>レンドウ</t>
    </rPh>
    <rPh sb="21" eb="22">
      <t>レツ</t>
    </rPh>
    <rPh sb="23" eb="24">
      <t>ギョウ</t>
    </rPh>
    <rPh sb="25" eb="27">
      <t>サクジョ</t>
    </rPh>
    <phoneticPr fontId="4"/>
  </si>
  <si>
    <t>平均熱貫流率　Ｕi＝Σ（ａin・Ｕｎ）　</t>
    <rPh sb="0" eb="2">
      <t>ヘイキン</t>
    </rPh>
    <rPh sb="2" eb="3">
      <t>ネツ</t>
    </rPh>
    <rPh sb="3" eb="5">
      <t>カンリュウ</t>
    </rPh>
    <rPh sb="5" eb="6">
      <t>リツ</t>
    </rPh>
    <phoneticPr fontId="4"/>
  </si>
  <si>
    <t>外気床の　熱伝達抵抗Ro（室外側）：0.04</t>
    <rPh sb="0" eb="2">
      <t>ガイキ</t>
    </rPh>
    <rPh sb="2" eb="3">
      <t>ユカ</t>
    </rPh>
    <rPh sb="5" eb="6">
      <t>ネツ</t>
    </rPh>
    <rPh sb="6" eb="8">
      <t>デンタツ</t>
    </rPh>
    <rPh sb="8" eb="10">
      <t>テイコウ</t>
    </rPh>
    <rPh sb="13" eb="15">
      <t>シツガイ</t>
    </rPh>
    <rPh sb="14" eb="15">
      <t>ガイ</t>
    </rPh>
    <rPh sb="15" eb="16">
      <t>ガワ</t>
    </rPh>
    <phoneticPr fontId="4"/>
  </si>
  <si>
    <t>熱貫流率　　　Ｕｎ＝１/ΣＲ</t>
    <rPh sb="0" eb="1">
      <t>ネツ</t>
    </rPh>
    <rPh sb="1" eb="3">
      <t>カンリュウ</t>
    </rPh>
    <rPh sb="3" eb="4">
      <t>リツ</t>
    </rPh>
    <phoneticPr fontId="4"/>
  </si>
  <si>
    <t>外気床の　熱伝達抵抗Ri（室内側）：0.15</t>
    <rPh sb="0" eb="2">
      <t>ガイキ</t>
    </rPh>
    <rPh sb="2" eb="3">
      <t>ユカ</t>
    </rPh>
    <rPh sb="5" eb="6">
      <t>ネツ</t>
    </rPh>
    <rPh sb="6" eb="8">
      <t>デンタツ</t>
    </rPh>
    <rPh sb="8" eb="10">
      <t>テイコウ</t>
    </rPh>
    <rPh sb="13" eb="15">
      <t>シツナイ</t>
    </rPh>
    <rPh sb="15" eb="16">
      <t>ガワ</t>
    </rPh>
    <phoneticPr fontId="4"/>
  </si>
  <si>
    <t>熱貫流抵抗　　ΣＲ＝Σ（ｄｉ/λｉ）</t>
    <rPh sb="0" eb="1">
      <t>ネツ</t>
    </rPh>
    <rPh sb="1" eb="3">
      <t>カンリュウ</t>
    </rPh>
    <rPh sb="3" eb="5">
      <t>テイコウ</t>
    </rPh>
    <phoneticPr fontId="4"/>
  </si>
  <si>
    <t>－</t>
    <phoneticPr fontId="4"/>
  </si>
  <si>
    <t>熱伝達抵抗　Ｒo</t>
    <rPh sb="0" eb="1">
      <t>ネツ</t>
    </rPh>
    <rPh sb="1" eb="3">
      <t>デンタツ</t>
    </rPh>
    <rPh sb="3" eb="5">
      <t>テイコウ</t>
    </rPh>
    <phoneticPr fontId="4"/>
  </si>
  <si>
    <t>－</t>
  </si>
  <si>
    <t>室内側　熱伝達抵抗　Ｒi</t>
    <rPh sb="0" eb="2">
      <t>シツナイ</t>
    </rPh>
    <rPh sb="2" eb="3">
      <t>ガワ</t>
    </rPh>
    <rPh sb="4" eb="5">
      <t>ネツ</t>
    </rPh>
    <rPh sb="5" eb="7">
      <t>デンタツ</t>
    </rPh>
    <rPh sb="7" eb="9">
      <t>テイコウ</t>
    </rPh>
    <phoneticPr fontId="4"/>
  </si>
  <si>
    <t>ｄ/λ
㎡・Ｋ/Ｗ</t>
    <phoneticPr fontId="4"/>
  </si>
  <si>
    <t>厚さｄ
ｍ</t>
    <rPh sb="0" eb="1">
      <t>アツ</t>
    </rPh>
    <phoneticPr fontId="4"/>
  </si>
  <si>
    <t>熱伝導率λ
Ｗ/(ｍ・Ｋ)</t>
    <rPh sb="0" eb="1">
      <t>ネツ</t>
    </rPh>
    <rPh sb="1" eb="4">
      <t>デンドウリツ</t>
    </rPh>
    <phoneticPr fontId="4"/>
  </si>
  <si>
    <t>熱橋面積比</t>
    <rPh sb="0" eb="1">
      <t>ネツ</t>
    </rPh>
    <rPh sb="1" eb="2">
      <t>キョウ</t>
    </rPh>
    <rPh sb="2" eb="4">
      <t>メンセキ</t>
    </rPh>
    <rPh sb="4" eb="5">
      <t>ヒ</t>
    </rPh>
    <phoneticPr fontId="4"/>
  </si>
  <si>
    <t>熱橋部</t>
    <rPh sb="0" eb="1">
      <t>ネツ</t>
    </rPh>
    <rPh sb="1" eb="2">
      <t>キョウ</t>
    </rPh>
    <rPh sb="2" eb="3">
      <t>ブ</t>
    </rPh>
    <phoneticPr fontId="4"/>
  </si>
  <si>
    <t>一般部</t>
    <rPh sb="0" eb="2">
      <t>イッパン</t>
    </rPh>
    <rPh sb="2" eb="3">
      <t>ブ</t>
    </rPh>
    <phoneticPr fontId="4"/>
  </si>
  <si>
    <t>部　分　名</t>
    <rPh sb="0" eb="3">
      <t>ブブン</t>
    </rPh>
    <rPh sb="4" eb="5">
      <t>メイ</t>
    </rPh>
    <phoneticPr fontId="4"/>
  </si>
  <si>
    <t>）の実質熱貫流率　Ｗ/（㎡Ｋ）</t>
    <phoneticPr fontId="4"/>
  </si>
  <si>
    <t>軸組･枠組／大引間に充填(剛床工法)</t>
  </si>
  <si>
    <t>外気床</t>
    <rPh sb="0" eb="2">
      <t>ガイキ</t>
    </rPh>
    <rPh sb="2" eb="3">
      <t>ユカ</t>
    </rPh>
    <phoneticPr fontId="4"/>
  </si>
  <si>
    <t>（</t>
    <phoneticPr fontId="4"/>
  </si>
  <si>
    <t>床の　熱伝達抵抗Ro（室外側）：0.15</t>
    <rPh sb="0" eb="1">
      <t>ユカ</t>
    </rPh>
    <rPh sb="3" eb="4">
      <t>ネツ</t>
    </rPh>
    <rPh sb="4" eb="6">
      <t>デンタツ</t>
    </rPh>
    <rPh sb="6" eb="8">
      <t>テイコウ</t>
    </rPh>
    <rPh sb="11" eb="13">
      <t>シツガイ</t>
    </rPh>
    <rPh sb="13" eb="14">
      <t>ガワ</t>
    </rPh>
    <phoneticPr fontId="4"/>
  </si>
  <si>
    <t>床の　熱伝達抵抗Ri（室内側）：0.15</t>
    <rPh sb="0" eb="1">
      <t>ユカ</t>
    </rPh>
    <rPh sb="3" eb="4">
      <t>ネツ</t>
    </rPh>
    <rPh sb="4" eb="6">
      <t>デンタツ</t>
    </rPh>
    <rPh sb="6" eb="8">
      <t>テイコウ</t>
    </rPh>
    <rPh sb="11" eb="13">
      <t>シツナイ</t>
    </rPh>
    <rPh sb="13" eb="14">
      <t>ガワ</t>
    </rPh>
    <phoneticPr fontId="4"/>
  </si>
  <si>
    <t>室外側　熱伝達抵抗　Ｒo</t>
    <rPh sb="0" eb="2">
      <t>シツガイ</t>
    </rPh>
    <rPh sb="2" eb="3">
      <t>ガワ</t>
    </rPh>
    <rPh sb="4" eb="5">
      <t>ネツ</t>
    </rPh>
    <rPh sb="5" eb="7">
      <t>デンタツ</t>
    </rPh>
    <rPh sb="7" eb="9">
      <t>テイコウ</t>
    </rPh>
    <phoneticPr fontId="4"/>
  </si>
  <si>
    <t>壁の　熱伝達抵抗Ro（室外側）：0.11</t>
    <rPh sb="0" eb="1">
      <t>カベ</t>
    </rPh>
    <rPh sb="3" eb="4">
      <t>ネツ</t>
    </rPh>
    <rPh sb="4" eb="6">
      <t>デンタツ</t>
    </rPh>
    <rPh sb="6" eb="8">
      <t>テイコウ</t>
    </rPh>
    <rPh sb="11" eb="13">
      <t>シツガイ</t>
    </rPh>
    <rPh sb="13" eb="14">
      <t>ガワ</t>
    </rPh>
    <phoneticPr fontId="4"/>
  </si>
  <si>
    <t>外張木部</t>
    <rPh sb="0" eb="1">
      <t>ソト</t>
    </rPh>
    <rPh sb="1" eb="2">
      <t>バ</t>
    </rPh>
    <rPh sb="2" eb="4">
      <t>モクブ</t>
    </rPh>
    <phoneticPr fontId="4"/>
  </si>
  <si>
    <t>壁の　熱伝達抵抗Ri（室内側）：0.11</t>
    <rPh sb="0" eb="1">
      <t>カベ</t>
    </rPh>
    <rPh sb="3" eb="4">
      <t>ネツ</t>
    </rPh>
    <rPh sb="4" eb="6">
      <t>デンタツ</t>
    </rPh>
    <rPh sb="6" eb="8">
      <t>テイコウ</t>
    </rPh>
    <rPh sb="11" eb="13">
      <t>シツナイ</t>
    </rPh>
    <rPh sb="13" eb="14">
      <t>ガワ</t>
    </rPh>
    <phoneticPr fontId="4"/>
  </si>
  <si>
    <t>外張</t>
    <rPh sb="0" eb="1">
      <t>ソト</t>
    </rPh>
    <rPh sb="1" eb="2">
      <t>バ</t>
    </rPh>
    <phoneticPr fontId="4"/>
  </si>
  <si>
    <t>根太＋大引断熱</t>
    <phoneticPr fontId="4"/>
  </si>
  <si>
    <t>大引材</t>
    <rPh sb="0" eb="2">
      <t>オオビ</t>
    </rPh>
    <rPh sb="2" eb="3">
      <t>ザイ</t>
    </rPh>
    <phoneticPr fontId="4"/>
  </si>
  <si>
    <t>軸組</t>
    <phoneticPr fontId="4"/>
  </si>
  <si>
    <t>大引間断熱</t>
    <rPh sb="0" eb="2">
      <t>オオビ</t>
    </rPh>
    <rPh sb="2" eb="3">
      <t>カン</t>
    </rPh>
    <rPh sb="3" eb="5">
      <t>ダンネツ</t>
    </rPh>
    <phoneticPr fontId="4"/>
  </si>
  <si>
    <t>軸組(充填+付加断熱)縦下地 455㎜間隔</t>
    <rPh sb="0" eb="1">
      <t>ジク</t>
    </rPh>
    <rPh sb="1" eb="2">
      <t>クミ</t>
    </rPh>
    <rPh sb="3" eb="5">
      <t>ジュウテン</t>
    </rPh>
    <rPh sb="6" eb="7">
      <t>ソト</t>
    </rPh>
    <rPh sb="7" eb="8">
      <t>ハ</t>
    </rPh>
    <rPh sb="9" eb="10">
      <t>タテ</t>
    </rPh>
    <rPh sb="10" eb="12">
      <t>シタジ</t>
    </rPh>
    <rPh sb="17" eb="19">
      <t>カンカク</t>
    </rPh>
    <phoneticPr fontId="4"/>
  </si>
  <si>
    <t>構造木部</t>
    <rPh sb="0" eb="2">
      <t>コウゾウ</t>
    </rPh>
    <rPh sb="2" eb="4">
      <t>モクブ</t>
    </rPh>
    <phoneticPr fontId="4"/>
  </si>
  <si>
    <t>根太材
＋大引断熱</t>
    <rPh sb="0" eb="2">
      <t>ネダ</t>
    </rPh>
    <rPh sb="2" eb="3">
      <t>ザイ</t>
    </rPh>
    <rPh sb="5" eb="6">
      <t>オオ</t>
    </rPh>
    <rPh sb="6" eb="7">
      <t>ビ</t>
    </rPh>
    <rPh sb="7" eb="9">
      <t>ダンネツ</t>
    </rPh>
    <phoneticPr fontId="4"/>
  </si>
  <si>
    <t>根太断熱
＋大引木材</t>
    <rPh sb="0" eb="2">
      <t>ネダ</t>
    </rPh>
    <rPh sb="2" eb="4">
      <t>ダンネツ</t>
    </rPh>
    <rPh sb="6" eb="7">
      <t>オオ</t>
    </rPh>
    <rPh sb="7" eb="8">
      <t>ビ</t>
    </rPh>
    <rPh sb="8" eb="9">
      <t>モク</t>
    </rPh>
    <rPh sb="9" eb="10">
      <t>ザイ</t>
    </rPh>
    <phoneticPr fontId="4"/>
  </si>
  <si>
    <t>根太材</t>
    <rPh sb="0" eb="2">
      <t>ネダ</t>
    </rPh>
    <rPh sb="2" eb="3">
      <t>ザイ</t>
    </rPh>
    <phoneticPr fontId="4"/>
  </si>
  <si>
    <t>軸組(充填+付加断熱)横下地 455㎜間隔</t>
    <rPh sb="0" eb="1">
      <t>ジク</t>
    </rPh>
    <rPh sb="1" eb="2">
      <t>クミ</t>
    </rPh>
    <rPh sb="3" eb="5">
      <t>ジュウテン</t>
    </rPh>
    <rPh sb="6" eb="7">
      <t>ソト</t>
    </rPh>
    <rPh sb="7" eb="8">
      <t>ハ</t>
    </rPh>
    <rPh sb="9" eb="10">
      <t>ヨコ</t>
    </rPh>
    <rPh sb="10" eb="12">
      <t>シタジ</t>
    </rPh>
    <rPh sb="17" eb="19">
      <t>カンカク</t>
    </rPh>
    <phoneticPr fontId="4"/>
  </si>
  <si>
    <t>充填</t>
    <rPh sb="0" eb="2">
      <t>ジュウテン</t>
    </rPh>
    <phoneticPr fontId="4"/>
  </si>
  <si>
    <t>枠組／根太間に断熱</t>
    <rPh sb="0" eb="2">
      <t>ワクグ</t>
    </rPh>
    <phoneticPr fontId="4"/>
  </si>
  <si>
    <t>根太間断熱</t>
    <rPh sb="0" eb="2">
      <t>ネダ</t>
    </rPh>
    <rPh sb="2" eb="3">
      <t>カン</t>
    </rPh>
    <rPh sb="3" eb="5">
      <t>ダンネツ</t>
    </rPh>
    <phoneticPr fontId="4"/>
  </si>
  <si>
    <t>枠組壁工法（充填のみ）</t>
    <rPh sb="0" eb="1">
      <t>ワク</t>
    </rPh>
    <rPh sb="1" eb="2">
      <t>クミ</t>
    </rPh>
    <rPh sb="2" eb="5">
      <t xml:space="preserve">カベコウホウ </t>
    </rPh>
    <rPh sb="6" eb="8">
      <t>ジュウテン</t>
    </rPh>
    <phoneticPr fontId="4"/>
  </si>
  <si>
    <t>―</t>
    <phoneticPr fontId="4"/>
  </si>
  <si>
    <t>木造軸組構法（充填のみ）</t>
    <rPh sb="0" eb="1">
      <t>ジク</t>
    </rPh>
    <rPh sb="1" eb="2">
      <t>クミ</t>
    </rPh>
    <rPh sb="3" eb="5">
      <t>ジュウテン</t>
    </rPh>
    <phoneticPr fontId="4"/>
  </si>
  <si>
    <t>面積比率α</t>
    <phoneticPr fontId="4"/>
  </si>
  <si>
    <t>軸組／床梁土台同面工法で根太間断熱</t>
    <rPh sb="0" eb="2">
      <t>ジクグミ</t>
    </rPh>
    <phoneticPr fontId="4"/>
  </si>
  <si>
    <t>軸組／根太間に断熱する場合</t>
    <rPh sb="0" eb="2">
      <t>ジクグミ</t>
    </rPh>
    <phoneticPr fontId="4"/>
  </si>
  <si>
    <t>ｄ/λ
㎡・Ｋ/Ｗ</t>
  </si>
  <si>
    <t>構造部
又は
外張木部</t>
    <rPh sb="0" eb="2">
      <t>コウゾウ</t>
    </rPh>
    <rPh sb="2" eb="3">
      <t>ブ</t>
    </rPh>
    <rPh sb="4" eb="5">
      <t>マタ</t>
    </rPh>
    <rPh sb="7" eb="8">
      <t>ソト</t>
    </rPh>
    <rPh sb="8" eb="9">
      <t>ハリ</t>
    </rPh>
    <rPh sb="9" eb="11">
      <t>モクブ</t>
    </rPh>
    <phoneticPr fontId="4"/>
  </si>
  <si>
    <t>充填断熱
又は
充填断熱
+外張断熱</t>
    <rPh sb="0" eb="2">
      <t>ジュウテン</t>
    </rPh>
    <rPh sb="2" eb="4">
      <t>ダンネツ</t>
    </rPh>
    <rPh sb="5" eb="6">
      <t>マタ</t>
    </rPh>
    <rPh sb="8" eb="10">
      <t>ジュウテン</t>
    </rPh>
    <rPh sb="10" eb="12">
      <t>ダンネツ</t>
    </rPh>
    <rPh sb="14" eb="15">
      <t>ソト</t>
    </rPh>
    <rPh sb="15" eb="16">
      <t>ハリ</t>
    </rPh>
    <rPh sb="16" eb="18">
      <t>ダンネツ</t>
    </rPh>
    <phoneticPr fontId="4"/>
  </si>
  <si>
    <t>（熱橋部）</t>
    <rPh sb="1" eb="3">
      <t>ネッキョウ</t>
    </rPh>
    <rPh sb="3" eb="4">
      <t>ブ</t>
    </rPh>
    <phoneticPr fontId="4"/>
  </si>
  <si>
    <t>構造木部
+外張断熱</t>
    <rPh sb="0" eb="2">
      <t>コウゾウ</t>
    </rPh>
    <rPh sb="2" eb="3">
      <t>モク</t>
    </rPh>
    <rPh sb="3" eb="4">
      <t>ブ</t>
    </rPh>
    <rPh sb="6" eb="7">
      <t>ソト</t>
    </rPh>
    <rPh sb="7" eb="8">
      <t>ハリ</t>
    </rPh>
    <rPh sb="8" eb="10">
      <t>ダンネツ</t>
    </rPh>
    <phoneticPr fontId="4"/>
  </si>
  <si>
    <t>充填断熱
+外張下地木部</t>
    <rPh sb="0" eb="2">
      <t>ジュウテン</t>
    </rPh>
    <rPh sb="2" eb="4">
      <t>ダンネツ</t>
    </rPh>
    <rPh sb="6" eb="7">
      <t>ソト</t>
    </rPh>
    <rPh sb="7" eb="8">
      <t>ハリ</t>
    </rPh>
    <rPh sb="8" eb="10">
      <t>シタジ</t>
    </rPh>
    <rPh sb="10" eb="12">
      <t>モクブ</t>
    </rPh>
    <phoneticPr fontId="4"/>
  </si>
  <si>
    <t>（一般部）</t>
    <rPh sb="1" eb="3">
      <t>イッパン</t>
    </rPh>
    <rPh sb="3" eb="4">
      <t>ブ</t>
    </rPh>
    <phoneticPr fontId="4"/>
  </si>
  <si>
    <t>軸組･枠組／大引間に充填(剛床工法)</t>
    <rPh sb="0" eb="2">
      <t>ジクグミ</t>
    </rPh>
    <rPh sb="3" eb="5">
      <t>ワクグミ</t>
    </rPh>
    <phoneticPr fontId="4"/>
  </si>
  <si>
    <t>その他床（+付加断熱）　平均熱貫流率</t>
    <phoneticPr fontId="4"/>
  </si>
  <si>
    <t>壁構成</t>
    <rPh sb="0" eb="1">
      <t>カベ</t>
    </rPh>
    <rPh sb="1" eb="3">
      <t>コウセイ</t>
    </rPh>
    <phoneticPr fontId="4"/>
  </si>
  <si>
    <t>部位</t>
    <rPh sb="0" eb="2">
      <t>ブイ</t>
    </rPh>
    <phoneticPr fontId="4"/>
  </si>
  <si>
    <t>その他床　平均熱貫流率</t>
    <phoneticPr fontId="4"/>
  </si>
  <si>
    <t>（断熱部分＋熱橋部）</t>
    <rPh sb="1" eb="3">
      <t xml:space="preserve">ダンネツ </t>
    </rPh>
    <rPh sb="3" eb="5">
      <t xml:space="preserve">ブブン </t>
    </rPh>
    <rPh sb="6" eb="8">
      <t>イッパン</t>
    </rPh>
    <rPh sb="8" eb="9">
      <t>ブ</t>
    </rPh>
    <phoneticPr fontId="4"/>
  </si>
  <si>
    <t>（断熱部分）</t>
    <rPh sb="1" eb="3">
      <t>イッパン</t>
    </rPh>
    <rPh sb="3" eb="4">
      <t>ブ</t>
    </rPh>
    <phoneticPr fontId="4"/>
  </si>
  <si>
    <t>充填　又は　充填＋外張</t>
    <rPh sb="0" eb="2">
      <t>ジュウテン</t>
    </rPh>
    <rPh sb="3" eb="4">
      <t>マタ</t>
    </rPh>
    <rPh sb="6" eb="8">
      <t>ジュウテン</t>
    </rPh>
    <rPh sb="9" eb="10">
      <t>ソト</t>
    </rPh>
    <rPh sb="10" eb="11">
      <t>ハリ</t>
    </rPh>
    <phoneticPr fontId="4"/>
  </si>
  <si>
    <t>床構成</t>
    <rPh sb="0" eb="1">
      <t>ユカ</t>
    </rPh>
    <rPh sb="1" eb="3">
      <t>コウセイ</t>
    </rPh>
    <phoneticPr fontId="4"/>
  </si>
  <si>
    <t>床ラジオボタン</t>
    <rPh sb="0" eb="1">
      <t>ユカ</t>
    </rPh>
    <phoneticPr fontId="4"/>
  </si>
  <si>
    <t>その他床（+付加断熱）</t>
    <rPh sb="0" eb="1">
      <t>カベ</t>
    </rPh>
    <rPh sb="2" eb="4">
      <t>ジュウテン</t>
    </rPh>
    <rPh sb="6" eb="10">
      <t>フカダンネツ フカダンネツ</t>
    </rPh>
    <phoneticPr fontId="4"/>
  </si>
  <si>
    <t>その他床</t>
    <rPh sb="2" eb="3">
      <t>タ</t>
    </rPh>
    <rPh sb="3" eb="4">
      <t>ユカ</t>
    </rPh>
    <phoneticPr fontId="4"/>
  </si>
  <si>
    <t>,軸組(充填+付加断熱)横下地 455㎜間隔,軸組(充填+付加断熱)縦下地 455㎜間隔,</t>
    <phoneticPr fontId="4"/>
  </si>
  <si>
    <t>枠組壁工法：たて枠間に充填する場合</t>
    <phoneticPr fontId="4"/>
  </si>
  <si>
    <t>木造軸組構法／柱・間柱間に充填する場合</t>
    <phoneticPr fontId="4"/>
  </si>
  <si>
    <t>熱橋部</t>
    <rPh sb="0" eb="2">
      <t>ネッキョウ</t>
    </rPh>
    <rPh sb="2" eb="3">
      <t>ブ</t>
    </rPh>
    <phoneticPr fontId="4"/>
  </si>
  <si>
    <t>構法　：　断熱方法</t>
    <rPh sb="0" eb="2">
      <t>コウホウ</t>
    </rPh>
    <phoneticPr fontId="4"/>
  </si>
  <si>
    <t>小屋裏内壁断熱</t>
    <rPh sb="0" eb="3">
      <t>コヤウラ</t>
    </rPh>
    <rPh sb="3" eb="5">
      <t>ナイヘキ</t>
    </rPh>
    <rPh sb="5" eb="7">
      <t>ダンネツ</t>
    </rPh>
    <phoneticPr fontId="4"/>
  </si>
  <si>
    <t>面積比率</t>
    <rPh sb="0" eb="2">
      <t>メンセキ</t>
    </rPh>
    <rPh sb="2" eb="4">
      <t>ヒリツ</t>
    </rPh>
    <phoneticPr fontId="4"/>
  </si>
  <si>
    <t>木造軸組構法／柱・間柱間に充填する場合</t>
  </si>
  <si>
    <t>天井の　熱伝達抵抗Ro（室外側）：0.09</t>
    <rPh sb="0" eb="2">
      <t>テンジョウ</t>
    </rPh>
    <rPh sb="4" eb="5">
      <t>ネツ</t>
    </rPh>
    <rPh sb="5" eb="7">
      <t>デンタツ</t>
    </rPh>
    <rPh sb="7" eb="9">
      <t>テイコウ</t>
    </rPh>
    <rPh sb="12" eb="14">
      <t>シツガイ</t>
    </rPh>
    <rPh sb="14" eb="15">
      <t>ガワ</t>
    </rPh>
    <phoneticPr fontId="4"/>
  </si>
  <si>
    <t>屋根の　熱伝達抵抗Ro（室外側）：0.09</t>
    <rPh sb="0" eb="2">
      <t>ヤネ</t>
    </rPh>
    <rPh sb="4" eb="5">
      <t>ネツ</t>
    </rPh>
    <rPh sb="5" eb="7">
      <t>デンタツ</t>
    </rPh>
    <rPh sb="7" eb="9">
      <t>テイコウ</t>
    </rPh>
    <rPh sb="12" eb="14">
      <t>シツガイ</t>
    </rPh>
    <rPh sb="14" eb="15">
      <t>ガワ</t>
    </rPh>
    <phoneticPr fontId="4"/>
  </si>
  <si>
    <t>天井の　熱伝達抵抗Ri（室内側）：0.09</t>
    <rPh sb="0" eb="2">
      <t>テンジョウ</t>
    </rPh>
    <rPh sb="4" eb="5">
      <t>ネツ</t>
    </rPh>
    <rPh sb="5" eb="7">
      <t>デンタツ</t>
    </rPh>
    <rPh sb="7" eb="9">
      <t>テイコウ</t>
    </rPh>
    <rPh sb="12" eb="14">
      <t>シツナイ</t>
    </rPh>
    <rPh sb="14" eb="15">
      <t>ガワ</t>
    </rPh>
    <phoneticPr fontId="4"/>
  </si>
  <si>
    <t>屋根の　熱伝達抵抗Ri（室内側）：0.09</t>
    <rPh sb="0" eb="2">
      <t>ヤネ</t>
    </rPh>
    <rPh sb="4" eb="5">
      <t>ネツ</t>
    </rPh>
    <rPh sb="5" eb="7">
      <t>デンタツ</t>
    </rPh>
    <rPh sb="7" eb="9">
      <t>テイコウ</t>
    </rPh>
    <rPh sb="12" eb="14">
      <t>シツナイ</t>
    </rPh>
    <rPh sb="14" eb="15">
      <t>ガワ</t>
    </rPh>
    <phoneticPr fontId="4"/>
  </si>
  <si>
    <t>（※1　母屋下で断熱した場合）</t>
    <rPh sb="4" eb="6">
      <t>モヤ</t>
    </rPh>
    <rPh sb="6" eb="7">
      <t>シタ</t>
    </rPh>
    <rPh sb="8" eb="10">
      <t>ダンネツ</t>
    </rPh>
    <rPh sb="12" eb="14">
      <t>バアイ</t>
    </rPh>
    <phoneticPr fontId="4"/>
  </si>
  <si>
    <t>野縁上へ敷き込む場合</t>
    <rPh sb="0" eb="1">
      <t>ノ</t>
    </rPh>
    <rPh sb="1" eb="2">
      <t>フチ</t>
    </rPh>
    <rPh sb="2" eb="3">
      <t>ウエ</t>
    </rPh>
    <rPh sb="4" eb="5">
      <t>シ</t>
    </rPh>
    <rPh sb="6" eb="7">
      <t>コ</t>
    </rPh>
    <rPh sb="8" eb="10">
      <t>バアイ</t>
    </rPh>
    <phoneticPr fontId="4"/>
  </si>
  <si>
    <t>※1</t>
    <phoneticPr fontId="4"/>
  </si>
  <si>
    <t>桁・梁間に断熱する場合</t>
    <rPh sb="0" eb="1">
      <t>ケタ</t>
    </rPh>
    <rPh sb="2" eb="3">
      <t>ハリ</t>
    </rPh>
    <rPh sb="3" eb="4">
      <t>アイダ</t>
    </rPh>
    <rPh sb="5" eb="7">
      <t>ダンネツ</t>
    </rPh>
    <rPh sb="9" eb="11">
      <t>バアイ</t>
    </rPh>
    <phoneticPr fontId="4"/>
  </si>
  <si>
    <t>垂木間へ充填する場合</t>
    <rPh sb="2" eb="3">
      <t>キ</t>
    </rPh>
    <rPh sb="3" eb="4">
      <t>アイダ</t>
    </rPh>
    <rPh sb="5" eb="7">
      <t>ダンネツバアイ</t>
    </rPh>
    <phoneticPr fontId="4"/>
  </si>
  <si>
    <t>軸組・枠組壁</t>
    <rPh sb="0" eb="2">
      <t>ジクグミ</t>
    </rPh>
    <rPh sb="3" eb="5">
      <t>ワクグ</t>
    </rPh>
    <rPh sb="5" eb="6">
      <t>カベ</t>
    </rPh>
    <phoneticPr fontId="4"/>
  </si>
  <si>
    <t>野縁上に敷き込む場合</t>
    <rPh sb="0" eb="1">
      <t>ノ</t>
    </rPh>
    <rPh sb="1" eb="2">
      <t>フチ</t>
    </rPh>
    <rPh sb="2" eb="3">
      <t>ウエ</t>
    </rPh>
    <rPh sb="4" eb="5">
      <t>シ</t>
    </rPh>
    <rPh sb="6" eb="7">
      <t>コ</t>
    </rPh>
    <rPh sb="8" eb="10">
      <t>バアイ</t>
    </rPh>
    <phoneticPr fontId="4"/>
  </si>
  <si>
    <t>断熱方法</t>
    <rPh sb="0" eb="2">
      <t>ダンネツ</t>
    </rPh>
    <rPh sb="2" eb="4">
      <t>ホウホウ</t>
    </rPh>
    <phoneticPr fontId="4"/>
  </si>
  <si>
    <t>構法</t>
    <rPh sb="0" eb="2">
      <t>コウホウ</t>
    </rPh>
    <phoneticPr fontId="4"/>
  </si>
  <si>
    <t>面積比率　・　熱伝達抵抗</t>
    <rPh sb="0" eb="2">
      <t>メンセキ</t>
    </rPh>
    <rPh sb="2" eb="4">
      <t>ヒリツ</t>
    </rPh>
    <rPh sb="7" eb="8">
      <t>ネツ</t>
    </rPh>
    <rPh sb="8" eb="10">
      <t>デンタツ</t>
    </rPh>
    <rPh sb="10" eb="12">
      <t>テイコウ</t>
    </rPh>
    <phoneticPr fontId="4"/>
  </si>
  <si>
    <t>☆　簡略計算法①による部位熱貫流率</t>
    <rPh sb="2" eb="4">
      <t>カンリャク</t>
    </rPh>
    <rPh sb="4" eb="7">
      <t>ケイサンホウ</t>
    </rPh>
    <rPh sb="11" eb="13">
      <t>ブイ</t>
    </rPh>
    <rPh sb="13" eb="14">
      <t>ネツ</t>
    </rPh>
    <rPh sb="14" eb="16">
      <t>カンリュウ</t>
    </rPh>
    <rPh sb="16" eb="17">
      <t>リツ</t>
    </rPh>
    <phoneticPr fontId="4"/>
  </si>
  <si>
    <t>垂木間へ充填する場合</t>
  </si>
  <si>
    <t>一般社団法人住宅性能評価・表示協会</t>
    <phoneticPr fontId="4"/>
  </si>
  <si>
    <r>
      <t>部位U値計算シート　　</t>
    </r>
    <r>
      <rPr>
        <b/>
        <sz val="10"/>
        <rFont val="Meiryo UI"/>
        <family val="3"/>
        <charset val="128"/>
      </rPr>
      <t>＜部位＞</t>
    </r>
    <r>
      <rPr>
        <sz val="10"/>
        <rFont val="Meiryo UI"/>
        <family val="3"/>
        <charset val="128"/>
      </rPr>
      <t xml:space="preserve"> の熱貫流率</t>
    </r>
    <rPh sb="0" eb="2">
      <t>ブイ</t>
    </rPh>
    <rPh sb="3" eb="4">
      <t>アタイ</t>
    </rPh>
    <rPh sb="4" eb="6">
      <t>ケイサン</t>
    </rPh>
    <rPh sb="12" eb="14">
      <t>ブイ</t>
    </rPh>
    <rPh sb="17" eb="18">
      <t>ネツ</t>
    </rPh>
    <rPh sb="18" eb="20">
      <t>カンリュウ</t>
    </rPh>
    <rPh sb="20" eb="21">
      <t>リツ</t>
    </rPh>
    <phoneticPr fontId="4"/>
  </si>
  <si>
    <t>部位Ｕ計算の各「平均熱貫流率　Ｕi＝Σ（ａin・Ｕｎ）」を返す</t>
    <rPh sb="6" eb="7">
      <t>カク</t>
    </rPh>
    <rPh sb="29" eb="30">
      <t>カエ</t>
    </rPh>
    <phoneticPr fontId="4"/>
  </si>
  <si>
    <t>壁</t>
    <rPh sb="0" eb="1">
      <t xml:space="preserve">カベ </t>
    </rPh>
    <phoneticPr fontId="4"/>
  </si>
  <si>
    <t>基礎</t>
    <rPh sb="0" eb="2">
      <t xml:space="preserve">キソ </t>
    </rPh>
    <phoneticPr fontId="4"/>
  </si>
  <si>
    <t>基礎用断熱材</t>
    <rPh sb="0" eb="2">
      <t>kiso</t>
    </rPh>
    <rPh sb="2" eb="6">
      <t xml:space="preserve">ヨウダンネツザイ </t>
    </rPh>
    <phoneticPr fontId="4"/>
  </si>
  <si>
    <t>基礎用断熱材</t>
    <rPh sb="0" eb="2">
      <t xml:space="preserve">キソ </t>
    </rPh>
    <rPh sb="2" eb="6">
      <t xml:space="preserve">ヨウダンネツザイ </t>
    </rPh>
    <phoneticPr fontId="4"/>
  </si>
  <si>
    <t>発泡系断熱材（λ40）</t>
    <rPh sb="0" eb="6">
      <t xml:space="preserve">ハッポウケイダンネツザイ </t>
    </rPh>
    <phoneticPr fontId="4"/>
  </si>
  <si>
    <t>発泡系断熱材（λ38）</t>
    <rPh sb="0" eb="6">
      <t xml:space="preserve">ハッポウケイダンネツザイ </t>
    </rPh>
    <phoneticPr fontId="4"/>
  </si>
  <si>
    <t>発泡系断熱材（λ36）</t>
    <rPh sb="0" eb="6">
      <t xml:space="preserve">ハッポウケイダンネツザイ </t>
    </rPh>
    <phoneticPr fontId="4"/>
  </si>
  <si>
    <t>発泡系断熱材（λ34）</t>
    <rPh sb="0" eb="6">
      <t xml:space="preserve">ハッポウケイダンネツザイ </t>
    </rPh>
    <phoneticPr fontId="4"/>
  </si>
  <si>
    <t>発泡系断熱材（λ28）</t>
    <rPh sb="0" eb="6">
      <t xml:space="preserve">ハッポウケイダンネツザイ </t>
    </rPh>
    <phoneticPr fontId="4"/>
  </si>
  <si>
    <t>発泡系断熱材（λ26）</t>
    <rPh sb="0" eb="6">
      <t xml:space="preserve">ハッポウケイダンネツザイ </t>
    </rPh>
    <phoneticPr fontId="4"/>
  </si>
  <si>
    <t>発泡系断熱材（λ24）</t>
    <rPh sb="0" eb="6">
      <t xml:space="preserve">ハッポウケイダンネツザイ </t>
    </rPh>
    <phoneticPr fontId="4"/>
  </si>
  <si>
    <t>発泡系断熱材（λ22）</t>
    <rPh sb="0" eb="6">
      <t xml:space="preserve">ハッポウケイダンネツザイ </t>
    </rPh>
    <phoneticPr fontId="4"/>
  </si>
  <si>
    <t>発泡系断熱材（λ21）</t>
    <rPh sb="0" eb="6">
      <t xml:space="preserve">ハッポウケイダンネツザイ </t>
    </rPh>
    <phoneticPr fontId="4"/>
  </si>
  <si>
    <t>発泡系断熱材（λ20）</t>
    <rPh sb="0" eb="6">
      <t xml:space="preserve">ハッポウケイダンネツザイ </t>
    </rPh>
    <phoneticPr fontId="4"/>
  </si>
  <si>
    <t>発泡系断熱材（λ18）</t>
    <rPh sb="0" eb="6">
      <t xml:space="preserve">ハッポウケイダンネツザイ </t>
    </rPh>
    <phoneticPr fontId="4"/>
  </si>
  <si>
    <t>TRUEの時0.9掛ける</t>
    <rPh sb="5" eb="6">
      <t>トキ</t>
    </rPh>
    <rPh sb="9" eb="10">
      <t>カ</t>
    </rPh>
    <phoneticPr fontId="4"/>
  </si>
  <si>
    <t>ラジオボタン52の選択に応じて、数字を返す。</t>
    <rPh sb="9" eb="11">
      <t>センタク</t>
    </rPh>
    <rPh sb="12" eb="13">
      <t>オウ</t>
    </rPh>
    <rPh sb="16" eb="18">
      <t>スウジ</t>
    </rPh>
    <rPh sb="19" eb="20">
      <t>カエ</t>
    </rPh>
    <phoneticPr fontId="4"/>
  </si>
  <si>
    <t>土壁</t>
  </si>
  <si>
    <t>表 17a に示す範囲</t>
  </si>
  <si>
    <t>土間床上端の上に設置する断熱材の壁から室内側の水平長さ</t>
    <phoneticPr fontId="4"/>
  </si>
  <si>
    <t>Q</t>
  </si>
  <si>
    <t>A を満たしている場合に限る。寸法は問わない。</t>
    <phoneticPr fontId="4"/>
  </si>
  <si>
    <t>外気側の鉛直方向に設置する断熱材の根入れ深さ</t>
    <phoneticPr fontId="4"/>
  </si>
  <si>
    <t>P</t>
  </si>
  <si>
    <t>土間床上端の上に設置
する断熱材の熱抵抗</t>
    <phoneticPr fontId="4"/>
  </si>
  <si>
    <t>O</t>
  </si>
  <si>
    <t>室内壁の外側に設置する
断熱材の熱抵抗</t>
    <phoneticPr fontId="4"/>
  </si>
  <si>
    <t>M</t>
  </si>
  <si>
    <t>問わない</t>
  </si>
  <si>
    <t>底盤の幅</t>
  </si>
  <si>
    <t>I</t>
  </si>
  <si>
    <t>底盤の厚さ</t>
  </si>
  <si>
    <t>H</t>
  </si>
  <si>
    <t>問わない</t>
    <phoneticPr fontId="4"/>
  </si>
  <si>
    <t>土間床スラブの厚さ（土間コンクリート等）</t>
    <phoneticPr fontId="4"/>
  </si>
  <si>
    <t>G</t>
  </si>
  <si>
    <t>土間床上端が地盤面と同じか高い場合に限る。寸法は問わない。</t>
    <phoneticPr fontId="4"/>
  </si>
  <si>
    <t>土間床上端と地盤面の差</t>
    <phoneticPr fontId="4"/>
  </si>
  <si>
    <t>F</t>
  </si>
  <si>
    <t>基礎壁の高さ</t>
  </si>
  <si>
    <t>D</t>
  </si>
  <si>
    <t>基礎の心から室内側の水平長さ</t>
    <phoneticPr fontId="4"/>
  </si>
  <si>
    <t>C</t>
  </si>
  <si>
    <t>120以上</t>
  </si>
  <si>
    <t>基礎壁の幅(mm)</t>
  </si>
  <si>
    <t>B</t>
  </si>
  <si>
    <t>500以上</t>
  </si>
  <si>
    <t>根入れ深さ (mm)</t>
  </si>
  <si>
    <t>A</t>
  </si>
  <si>
    <t>表 17a の適用範囲</t>
  </si>
  <si>
    <t>項目</t>
  </si>
  <si>
    <t>記号</t>
  </si>
  <si>
    <t>表 17b 基礎及び土間床等の寸法に関す表 17a の適用範囲</t>
  </si>
  <si>
    <t>5.0以上10.0以下</t>
    <phoneticPr fontId="4"/>
  </si>
  <si>
    <t>4.0以上5.0未満</t>
  </si>
  <si>
    <t>3.0以上4.0未満</t>
  </si>
  <si>
    <t>2.0以上3.0未満</t>
  </si>
  <si>
    <t>1.0以上2.0未満</t>
  </si>
  <si>
    <t>𝑁 (㎡ K/W)</t>
  </si>
  <si>
    <t>5.0以上10.0以下</t>
  </si>
  <si>
    <t>無断熱および1.0未満</t>
    <phoneticPr fontId="4"/>
  </si>
  <si>
    <t>𝑂 (㎡ K/W)</t>
  </si>
  <si>
    <t>未満</t>
  </si>
  <si>
    <t>900以上3060未満</t>
  </si>
  <si>
    <t>450以上900未満</t>
  </si>
  <si>
    <t>300以上450未満</t>
  </si>
  <si>
    <t>𝑄 (mm)</t>
  </si>
  <si>
    <t>表 17a 外側断熱・布基礎の場合（寒冷地の参考）</t>
  </si>
  <si>
    <t>表 16a に示す範囲</t>
  </si>
  <si>
    <t>土間床上端の上に設置する断熱材の熱抵抗</t>
    <phoneticPr fontId="4"/>
  </si>
  <si>
    <t>室内壁の内側に設置する断熱材の熱抵抗</t>
    <phoneticPr fontId="4"/>
  </si>
  <si>
    <t>N</t>
  </si>
  <si>
    <t>土間床上端が地盤面と同じか高い場合かつ A とB を満たしている場合に限る。
寸法は問わない。</t>
    <phoneticPr fontId="4"/>
  </si>
  <si>
    <t>ハンチ部の幅</t>
  </si>
  <si>
    <t>J</t>
  </si>
  <si>
    <t>土間床スラブの厚さ
(土間コンクリート等)</t>
    <phoneticPr fontId="4"/>
  </si>
  <si>
    <t>土間床上端が地盤面と同じか高い場合に限る。寸法は問わない</t>
    <phoneticPr fontId="4"/>
  </si>
  <si>
    <t>土間床上端と地盤面の差</t>
  </si>
  <si>
    <t>300以下</t>
  </si>
  <si>
    <t>表 16a の適用範囲</t>
  </si>
  <si>
    <t>表 16b 基礎及び土間床等の寸法に関す表 16a の適用範囲</t>
  </si>
  <si>
    <t>無断熱および1.0未満</t>
  </si>
  <si>
    <t>表 16a 内側断熱・べた基礎の場合（温暖地の参考）</t>
  </si>
  <si>
    <t>1以上</t>
  </si>
  <si>
    <t>土間床等の外周部の線熱貫流率（W/mK）</t>
  </si>
  <si>
    <t>土間床上端と崖の底部の差（𝐹 + 𝐿）（m）</t>
  </si>
  <si>
    <t>表 15 土間床上端と崖の底部の差が 1 m 以上の土間床等の外周部の線熱貫流率</t>
  </si>
  <si>
    <t>5.00超過</t>
  </si>
  <si>
    <t>2.00超過5.00以下</t>
  </si>
  <si>
    <t>1.00超過2.00以下</t>
  </si>
  <si>
    <t>0.50超過1.00以下</t>
  </si>
  <si>
    <t>0.05超過0.50以下</t>
  </si>
  <si>
    <t>0.05以下</t>
  </si>
  <si>
    <t>土間床上端と地盤面の高さの差（𝐸）（m）</t>
  </si>
  <si>
    <t>表 14 土間床上端が地盤面より低い場合の土間床等の外周部の線熱貫流率</t>
  </si>
  <si>
    <r>
      <t>平均熱貫流率　Ｕ</t>
    </r>
    <r>
      <rPr>
        <sz val="8"/>
        <rFont val="HG丸ｺﾞｼｯｸM-PRO"/>
        <family val="3"/>
        <charset val="128"/>
      </rPr>
      <t>i</t>
    </r>
    <r>
      <rPr>
        <sz val="10"/>
        <rFont val="HG丸ｺﾞｼｯｸM-PRO"/>
        <family val="3"/>
        <charset val="128"/>
      </rPr>
      <t>＝Σ（</t>
    </r>
    <r>
      <rPr>
        <sz val="12"/>
        <rFont val="HG丸ｺﾞｼｯｸM-PRO"/>
        <family val="3"/>
        <charset val="128"/>
      </rPr>
      <t>ａ</t>
    </r>
    <r>
      <rPr>
        <sz val="10"/>
        <rFont val="HG丸ｺﾞｼｯｸM-PRO"/>
        <family val="3"/>
        <charset val="128"/>
      </rPr>
      <t>in・</t>
    </r>
    <r>
      <rPr>
        <sz val="8"/>
        <rFont val="HG丸ｺﾞｼｯｸM-PRO"/>
        <family val="3"/>
        <charset val="128"/>
      </rPr>
      <t>Ｕｎ</t>
    </r>
    <r>
      <rPr>
        <sz val="10"/>
        <rFont val="HG丸ｺﾞｼｯｸM-PRO"/>
        <family val="3"/>
        <charset val="128"/>
      </rPr>
      <t>）　</t>
    </r>
    <rPh sb="0" eb="2">
      <t>ヘイキン</t>
    </rPh>
    <rPh sb="2" eb="3">
      <t>ネツ</t>
    </rPh>
    <rPh sb="3" eb="5">
      <t>カンリュウ</t>
    </rPh>
    <rPh sb="5" eb="6">
      <t>リツ</t>
    </rPh>
    <phoneticPr fontId="4"/>
  </si>
  <si>
    <r>
      <t>熱貫流率　　　Ｕ</t>
    </r>
    <r>
      <rPr>
        <sz val="8"/>
        <rFont val="HG丸ｺﾞｼｯｸM-PRO"/>
        <family val="3"/>
        <charset val="128"/>
      </rPr>
      <t>ｎ</t>
    </r>
    <r>
      <rPr>
        <sz val="10"/>
        <rFont val="HG丸ｺﾞｼｯｸM-PRO"/>
        <family val="3"/>
        <charset val="128"/>
      </rPr>
      <t>＝１/ΣＲ</t>
    </r>
    <rPh sb="0" eb="1">
      <t>ネツ</t>
    </rPh>
    <rPh sb="1" eb="3">
      <t>カンリュウ</t>
    </rPh>
    <rPh sb="3" eb="4">
      <t>リツ</t>
    </rPh>
    <phoneticPr fontId="4"/>
  </si>
  <si>
    <r>
      <t>熱貫流抵抗　　ΣＲ＝Σ（ｄ</t>
    </r>
    <r>
      <rPr>
        <sz val="8"/>
        <rFont val="HG丸ｺﾞｼｯｸM-PRO"/>
        <family val="3"/>
        <charset val="128"/>
      </rPr>
      <t>ｉ</t>
    </r>
    <r>
      <rPr>
        <sz val="10"/>
        <rFont val="HG丸ｺﾞｼｯｸM-PRO"/>
        <family val="3"/>
        <charset val="128"/>
      </rPr>
      <t>/λ</t>
    </r>
    <r>
      <rPr>
        <sz val="8"/>
        <rFont val="HG丸ｺﾞｼｯｸM-PRO"/>
        <family val="3"/>
        <charset val="128"/>
      </rPr>
      <t>ｉ</t>
    </r>
    <r>
      <rPr>
        <sz val="10"/>
        <rFont val="HG丸ｺﾞｼｯｸM-PRO"/>
        <family val="3"/>
        <charset val="128"/>
      </rPr>
      <t>）</t>
    </r>
    <rPh sb="0" eb="1">
      <t>ネツ</t>
    </rPh>
    <rPh sb="1" eb="3">
      <t>カンリュウ</t>
    </rPh>
    <rPh sb="3" eb="5">
      <t>テイコウ</t>
    </rPh>
    <phoneticPr fontId="4"/>
  </si>
  <si>
    <t>※土間床上端と崖の底部の差が 1m  以上の場合は含まない。</t>
  </si>
  <si>
    <t>熱伝達抵抗　Ｒse</t>
    <rPh sb="0" eb="1">
      <t>ネツ</t>
    </rPh>
    <rPh sb="1" eb="3">
      <t>デンタツ</t>
    </rPh>
    <rPh sb="3" eb="5">
      <t>テイコウ</t>
    </rPh>
    <phoneticPr fontId="4"/>
  </si>
  <si>
    <r>
      <t>問わない</t>
    </r>
    <r>
      <rPr>
        <vertAlign val="superscript"/>
        <sz val="9"/>
        <color rgb="FF000000"/>
        <rFont val="ＭＳ Ｐゴシック"/>
        <family val="3"/>
        <charset val="128"/>
        <scheme val="minor"/>
      </rPr>
      <t>※</t>
    </r>
  </si>
  <si>
    <t>土間床上端と地盤面の高さの差（𝐹）（m）</t>
  </si>
  <si>
    <t>表 13 土間床上端が地盤面と同じか高い場合の土間床等の外周部の線熱貫流率</t>
  </si>
  <si>
    <t>熱伝達抵抗　Ｒsi</t>
    <rPh sb="0" eb="1">
      <t>ネツ</t>
    </rPh>
    <rPh sb="1" eb="3">
      <t>デンタツ</t>
    </rPh>
    <rPh sb="3" eb="5">
      <t>テイコウ</t>
    </rPh>
    <phoneticPr fontId="4"/>
  </si>
  <si>
    <t>簡略計算法（面積比率法）による部位熱貫流率-4</t>
    <phoneticPr fontId="4"/>
  </si>
  <si>
    <t>簡略計算法（面積比率法）による部位熱貫流率-3</t>
    <phoneticPr fontId="4"/>
  </si>
  <si>
    <r>
      <t xml:space="preserve">部位U値計算シート </t>
    </r>
    <r>
      <rPr>
        <b/>
        <sz val="14"/>
        <rFont val="HG丸ｺﾞｼｯｸM-PRO"/>
        <family val="3"/>
        <charset val="128"/>
      </rPr>
      <t>＜部位＞</t>
    </r>
    <r>
      <rPr>
        <sz val="12"/>
        <rFont val="HG丸ｺﾞｼｯｸM-PRO"/>
        <family val="3"/>
        <charset val="128"/>
      </rPr>
      <t xml:space="preserve"> の熱貫流率【木造用】</t>
    </r>
    <rPh sb="0" eb="2">
      <t>ブイ</t>
    </rPh>
    <rPh sb="3" eb="4">
      <t>アタイ</t>
    </rPh>
    <rPh sb="4" eb="6">
      <t>ケイサン</t>
    </rPh>
    <rPh sb="11" eb="13">
      <t>ブイ</t>
    </rPh>
    <rPh sb="16" eb="17">
      <t>ネツ</t>
    </rPh>
    <rPh sb="17" eb="19">
      <t>カンリュウ</t>
    </rPh>
    <rPh sb="19" eb="20">
      <t>リツ</t>
    </rPh>
    <rPh sb="21" eb="23">
      <t>モクゾウ</t>
    </rPh>
    <rPh sb="23" eb="24">
      <t>ヨウ</t>
    </rPh>
    <phoneticPr fontId="4"/>
  </si>
  <si>
    <t>ノボパン</t>
    <phoneticPr fontId="4"/>
  </si>
  <si>
    <t>チェックボタンB13</t>
    <phoneticPr fontId="4"/>
  </si>
  <si>
    <t>チェックボタンB46</t>
    <phoneticPr fontId="4"/>
  </si>
  <si>
    <t>基礎関連専用</t>
    <rPh sb="4" eb="6">
      <t>センヨウ</t>
    </rPh>
    <phoneticPr fontId="4"/>
  </si>
  <si>
    <t>直交集成材[CLTパネル]</t>
    <phoneticPr fontId="4"/>
  </si>
  <si>
    <t>タタミボード</t>
    <phoneticPr fontId="4"/>
  </si>
  <si>
    <t>Ａ級インシュレーションボード</t>
    <phoneticPr fontId="4"/>
  </si>
  <si>
    <t>稲わら畳床[JIS A 9501]</t>
    <phoneticPr fontId="4"/>
  </si>
  <si>
    <t>シージングボード</t>
    <phoneticPr fontId="4"/>
  </si>
  <si>
    <t>ポリスチレンフォームサンドイッチ[JIS A 9501]</t>
    <phoneticPr fontId="4"/>
  </si>
  <si>
    <t>パーティクルボード</t>
    <phoneticPr fontId="4"/>
  </si>
  <si>
    <t>建材畳床[Ⅰ形]</t>
    <phoneticPr fontId="4"/>
  </si>
  <si>
    <t>ハードファイバーボード[ホードボード]</t>
    <phoneticPr fontId="4"/>
  </si>
  <si>
    <t>建材畳床[Ⅱ形]</t>
    <phoneticPr fontId="4"/>
  </si>
  <si>
    <t>ミディアムデンシファイバーボード[MDF]</t>
    <phoneticPr fontId="4"/>
  </si>
  <si>
    <t>土壁</t>
    <phoneticPr fontId="4"/>
  </si>
  <si>
    <t>赤色セルは追加</t>
    <rPh sb="0" eb="2">
      <t xml:space="preserve">アカイロ </t>
    </rPh>
    <phoneticPr fontId="4"/>
  </si>
  <si>
    <t>建材畳床[Ⅱ形]</t>
  </si>
  <si>
    <t>直交集成材[CLTパネル]</t>
  </si>
  <si>
    <t>ミディアムデンシファイバーボード[MDF]</t>
  </si>
  <si>
    <t>太陽SUNR（SRG）</t>
    <phoneticPr fontId="4"/>
  </si>
  <si>
    <t>タタミボード</t>
  </si>
  <si>
    <t>Ａ級インシュレーションボード</t>
  </si>
  <si>
    <t>シージングボード</t>
  </si>
  <si>
    <t>ハードファイバーボード[ホードボード]</t>
  </si>
  <si>
    <t>稲わら畳床[JIS A 9501]</t>
  </si>
  <si>
    <t>ポリスチレンフォームサンドイッチ[JIS A 9501]</t>
  </si>
  <si>
    <t>建材畳床[Ⅰ形]</t>
  </si>
  <si>
    <t>ハウスロン（HUS）</t>
  </si>
  <si>
    <t>ハウスロン（HUL）</t>
  </si>
  <si>
    <t>一般部</t>
  </si>
  <si>
    <t>一般部</t>
    <phoneticPr fontId="4"/>
  </si>
  <si>
    <t>熱橋部</t>
  </si>
  <si>
    <t>熱橋部</t>
    <phoneticPr fontId="4"/>
  </si>
  <si>
    <t>野縁上に敷き込む場合</t>
  </si>
  <si>
    <t>根太間断熱材
＋
大引間断熱材</t>
    <rPh sb="0" eb="2">
      <t xml:space="preserve">ネダカン </t>
    </rPh>
    <rPh sb="2" eb="3">
      <t xml:space="preserve">アイダ </t>
    </rPh>
    <rPh sb="3" eb="5">
      <t xml:space="preserve">ダンネツ </t>
    </rPh>
    <rPh sb="5" eb="6">
      <t xml:space="preserve">ザイ </t>
    </rPh>
    <rPh sb="9" eb="11">
      <t xml:space="preserve">オオビキカン </t>
    </rPh>
    <rPh sb="12" eb="15">
      <t xml:space="preserve">ダンネツザイ </t>
    </rPh>
    <phoneticPr fontId="4"/>
  </si>
  <si>
    <t>根太間断熱材
＋
大引材等</t>
    <rPh sb="0" eb="2">
      <t xml:space="preserve">ネダカン </t>
    </rPh>
    <rPh sb="2" eb="3">
      <t xml:space="preserve">アイダ </t>
    </rPh>
    <rPh sb="3" eb="5">
      <t xml:space="preserve">ダンネツ </t>
    </rPh>
    <rPh sb="5" eb="6">
      <t xml:space="preserve">ザイ </t>
    </rPh>
    <rPh sb="9" eb="11">
      <t xml:space="preserve">オオビキカン </t>
    </rPh>
    <rPh sb="11" eb="12">
      <t xml:space="preserve">ダンネツザイ </t>
    </rPh>
    <rPh sb="12" eb="13">
      <t xml:space="preserve">ナド </t>
    </rPh>
    <phoneticPr fontId="4"/>
  </si>
  <si>
    <t>根太材
＋
大引間断熱材</t>
    <rPh sb="0" eb="2">
      <t xml:space="preserve">ネダカン </t>
    </rPh>
    <rPh sb="2" eb="3">
      <t xml:space="preserve">ザイ </t>
    </rPh>
    <rPh sb="6" eb="8">
      <t xml:space="preserve">オオビキカン </t>
    </rPh>
    <rPh sb="9" eb="12">
      <t xml:space="preserve">ダンネツザイ </t>
    </rPh>
    <phoneticPr fontId="4"/>
  </si>
  <si>
    <t>根太材
＋
大引材</t>
    <phoneticPr fontId="4"/>
  </si>
  <si>
    <t>基礎壁＿床下側　(日射の当たらない)</t>
    <rPh sb="0" eb="3">
      <t>キソカベ</t>
    </rPh>
    <rPh sb="4" eb="5">
      <t>ユカ</t>
    </rPh>
    <rPh sb="5" eb="6">
      <t>シタ</t>
    </rPh>
    <rPh sb="6" eb="7">
      <t>ガワ</t>
    </rPh>
    <rPh sb="9" eb="11">
      <t>ニッシャ</t>
    </rPh>
    <rPh sb="12" eb="13">
      <t>ア</t>
    </rPh>
    <phoneticPr fontId="4"/>
  </si>
  <si>
    <t>基礎壁＿外気側（日射の当たる）</t>
    <rPh sb="0" eb="3">
      <t>キソカベ</t>
    </rPh>
    <rPh sb="4" eb="6">
      <t>ガイキ</t>
    </rPh>
    <rPh sb="6" eb="7">
      <t>ガワ</t>
    </rPh>
    <rPh sb="8" eb="10">
      <t>ニッシャ</t>
    </rPh>
    <rPh sb="11" eb="12">
      <t>ア</t>
    </rPh>
    <phoneticPr fontId="4"/>
  </si>
  <si>
    <t>６地域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</si>
</sst>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
    <numFmt numFmtId="177" formatCode="0.000_ "/>
    <numFmt numFmtId="178" formatCode="0.00_ "/>
    <numFmt numFmtId="179" formatCode="0.0_ "/>
    <numFmt numFmtId="180" formatCode="0.00;_퐀"/>
    <numFmt numFmtId="181" formatCode="0.0_);[Red]\(0.0\)"/>
    <numFmt numFmtId="182" formatCode="0.000"/>
    <numFmt numFmtId="183" formatCode="0.0000"/>
    <numFmt numFmtId="184" formatCode="0_ "/>
  </numFmts>
  <fonts count="7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b/>
      <sz val="12"/>
      <name val="HG丸ｺﾞｼｯｸM-PRO"/>
      <family val="3"/>
      <charset val="128"/>
    </font>
    <font>
      <b/>
      <sz val="11"/>
      <name val="HG丸ｺﾞｼｯｸM-PRO"/>
      <family val="3"/>
      <charset val="128"/>
    </font>
    <font>
      <sz val="12"/>
      <name val="HG丸ｺﾞｼｯｸM-PRO"/>
      <family val="3"/>
      <charset val="128"/>
    </font>
    <font>
      <sz val="10"/>
      <name val="HG丸ｺﾞｼｯｸM-PRO"/>
      <family val="3"/>
      <charset val="128"/>
    </font>
    <font>
      <sz val="11"/>
      <name val="HG丸ｺﾞｼｯｸM-PRO"/>
      <family val="3"/>
      <charset val="128"/>
    </font>
    <font>
      <sz val="9"/>
      <name val="ＭＳ Ｐゴシック"/>
      <family val="3"/>
      <charset val="128"/>
    </font>
    <font>
      <sz val="14"/>
      <name val="HG丸ｺﾞｼｯｸM-PRO"/>
      <family val="3"/>
      <charset val="128"/>
    </font>
    <font>
      <sz val="10"/>
      <name val="ＭＳ 明朝"/>
      <family val="1"/>
      <charset val="128"/>
    </font>
    <font>
      <b/>
      <sz val="14"/>
      <name val="HG丸ｺﾞｼｯｸM-PRO"/>
      <family val="3"/>
      <charset val="128"/>
    </font>
    <font>
      <sz val="9.5"/>
      <name val="ＭＳ Ｐゴシック"/>
      <family val="3"/>
      <charset val="128"/>
    </font>
    <font>
      <vertAlign val="subscript"/>
      <sz val="10"/>
      <name val="ＭＳ Ｐゴシック"/>
      <family val="3"/>
      <charset val="128"/>
    </font>
    <font>
      <sz val="9"/>
      <color indexed="81"/>
      <name val="ＭＳ Ｐゴシック"/>
      <family val="3"/>
      <charset val="128"/>
    </font>
    <font>
      <sz val="12"/>
      <color rgb="FFFF0000"/>
      <name val="HG丸ｺﾞｼｯｸM-PRO"/>
      <family val="3"/>
      <charset val="128"/>
    </font>
    <font>
      <sz val="10"/>
      <name val="ＭＳ Ｐゴシック"/>
      <family val="3"/>
      <charset val="128"/>
      <scheme val="major"/>
    </font>
    <font>
      <sz val="10"/>
      <name val="ＭＳ Ｐゴシック"/>
      <family val="3"/>
      <charset val="128"/>
      <scheme val="minor"/>
    </font>
    <font>
      <sz val="11"/>
      <name val="ＭＳ ゴシック"/>
      <family val="3"/>
      <charset val="128"/>
    </font>
    <font>
      <sz val="10.5"/>
      <name val="ＭＳ ゴシック"/>
      <family val="3"/>
      <charset val="128"/>
    </font>
    <font>
      <sz val="11"/>
      <color theme="1"/>
      <name val="ＭＳ ゴシック"/>
      <family val="3"/>
      <charset val="128"/>
    </font>
    <font>
      <sz val="10.5"/>
      <color theme="1"/>
      <name val="ＭＳ ゴシック"/>
      <family val="3"/>
      <charset val="128"/>
    </font>
    <font>
      <sz val="10"/>
      <color theme="1"/>
      <name val="ＭＳ Ｐゴシック"/>
      <family val="3"/>
      <charset val="128"/>
    </font>
    <font>
      <sz val="10"/>
      <color theme="0"/>
      <name val="ＭＳ Ｐゴシック"/>
      <family val="3"/>
      <charset val="128"/>
    </font>
    <font>
      <sz val="9"/>
      <color indexed="81"/>
      <name val="MS P ゴシック"/>
      <family val="3"/>
      <charset val="128"/>
    </font>
    <font>
      <sz val="10"/>
      <name val="HGPｺﾞｼｯｸM"/>
      <family val="3"/>
      <charset val="128"/>
    </font>
    <font>
      <sz val="10"/>
      <color theme="0" tint="-0.499984740745262"/>
      <name val="HGPｺﾞｼｯｸM"/>
      <family val="3"/>
      <charset val="128"/>
    </font>
    <font>
      <sz val="9"/>
      <color theme="0" tint="-0.499984740745262"/>
      <name val="HG丸ｺﾞｼｯｸM-PRO"/>
      <family val="3"/>
      <charset val="128"/>
    </font>
    <font>
      <sz val="8"/>
      <name val="ＭＳ Ｐゴシック"/>
      <family val="3"/>
      <charset val="128"/>
    </font>
    <font>
      <sz val="10"/>
      <color rgb="FFFF0000"/>
      <name val="ＭＳ Ｐゴシック"/>
      <family val="3"/>
      <charset val="128"/>
    </font>
    <font>
      <b/>
      <sz val="12"/>
      <name val="ＭＳ Ｐゴシック"/>
      <family val="3"/>
      <charset val="128"/>
    </font>
    <font>
      <b/>
      <sz val="12"/>
      <color rgb="FFFF0000"/>
      <name val="ＭＳ Ｐゴシック"/>
      <family val="3"/>
      <charset val="128"/>
    </font>
    <font>
      <sz val="6"/>
      <name val="ＭＳ Ｐゴシック"/>
      <family val="3"/>
      <charset val="128"/>
      <scheme val="minor"/>
    </font>
    <font>
      <sz val="12"/>
      <color rgb="FFFF0000"/>
      <name val="ＭＳ Ｐゴシック"/>
      <family val="3"/>
      <charset val="128"/>
    </font>
    <font>
      <b/>
      <sz val="10"/>
      <name val="HG丸ｺﾞｼｯｸM-PRO"/>
      <family val="3"/>
      <charset val="128"/>
    </font>
    <font>
      <b/>
      <sz val="10"/>
      <color rgb="FFFF0000"/>
      <name val="ＭＳ Ｐゴシック"/>
      <family val="3"/>
      <charset val="128"/>
    </font>
    <font>
      <b/>
      <sz val="10"/>
      <color rgb="FFFF0000"/>
      <name val="HG丸ｺﾞｼｯｸM-PRO"/>
      <family val="3"/>
      <charset val="128"/>
    </font>
    <font>
      <vertAlign val="subscript"/>
      <sz val="11"/>
      <name val="ＭＳ Ｐゴシック"/>
      <family val="3"/>
      <charset val="128"/>
    </font>
    <font>
      <sz val="11"/>
      <color theme="0" tint="-0.249977111117893"/>
      <name val="ＭＳ Ｐゴシック"/>
      <family val="3"/>
      <charset val="128"/>
    </font>
    <font>
      <sz val="11"/>
      <color rgb="FFFF0000"/>
      <name val="ＭＳ Ｐゴシック"/>
      <family val="3"/>
      <charset val="128"/>
    </font>
    <font>
      <sz val="11"/>
      <color rgb="FF0033CC"/>
      <name val="ＭＳ Ｐゴシック"/>
      <family val="2"/>
      <charset val="128"/>
    </font>
    <font>
      <sz val="11"/>
      <color rgb="FFFF0000"/>
      <name val="ＭＳ Ｐゴシック"/>
      <family val="2"/>
      <charset val="128"/>
    </font>
    <font>
      <sz val="11"/>
      <color rgb="FFFF0000"/>
      <name val="ＭＳ Ｐ明朝"/>
      <family val="1"/>
      <charset val="128"/>
    </font>
    <font>
      <b/>
      <sz val="11"/>
      <color rgb="FFFF0000"/>
      <name val="ＭＳ Ｐゴシック"/>
      <family val="3"/>
      <charset val="128"/>
    </font>
    <font>
      <sz val="10"/>
      <name val="Meiryo UI"/>
      <family val="3"/>
      <charset val="128"/>
    </font>
    <font>
      <b/>
      <sz val="10"/>
      <name val="Meiryo UI"/>
      <family val="3"/>
      <charset val="128"/>
    </font>
    <font>
      <sz val="10"/>
      <color theme="1"/>
      <name val="Meiryo UI"/>
      <family val="3"/>
      <charset val="128"/>
    </font>
    <font>
      <sz val="10"/>
      <color rgb="FFFF0000"/>
      <name val="Meiryo UI"/>
      <family val="3"/>
      <charset val="128"/>
    </font>
    <font>
      <sz val="10"/>
      <color rgb="FF0033CC"/>
      <name val="Meiryo UI"/>
      <family val="3"/>
      <charset val="128"/>
    </font>
    <font>
      <sz val="10"/>
      <color theme="0"/>
      <name val="Meiryo UI"/>
      <family val="3"/>
      <charset val="128"/>
    </font>
    <font>
      <sz val="18"/>
      <color rgb="FFFF0000"/>
      <name val="Meiryo UI"/>
      <family val="3"/>
      <charset val="128"/>
    </font>
    <font>
      <b/>
      <sz val="9"/>
      <color rgb="FF000000"/>
      <name val="ＭＳ Ｐゴシック"/>
      <family val="2"/>
      <charset val="128"/>
    </font>
    <font>
      <sz val="9"/>
      <color rgb="FF000000"/>
      <name val="MS P ゴシック"/>
      <family val="3"/>
      <charset val="128"/>
    </font>
    <font>
      <sz val="11"/>
      <name val="ＭＳ Ｐ明朝"/>
      <family val="1"/>
      <charset val="128"/>
    </font>
    <font>
      <sz val="9"/>
      <name val="ＭＳ Ｐゴシック"/>
      <family val="3"/>
      <charset val="128"/>
      <scheme val="minor"/>
    </font>
    <font>
      <sz val="8"/>
      <color rgb="FF000000"/>
      <name val="ＭＳ Ｐゴシック"/>
      <family val="3"/>
      <charset val="128"/>
      <scheme val="minor"/>
    </font>
    <font>
      <sz val="9"/>
      <color rgb="FF000000"/>
      <name val="ＭＳ Ｐゴシック"/>
      <family val="3"/>
      <charset val="128"/>
      <scheme val="minor"/>
    </font>
    <font>
      <sz val="8"/>
      <name val="ＭＳ Ｐゴシック"/>
      <family val="3"/>
      <charset val="128"/>
      <scheme val="minor"/>
    </font>
    <font>
      <sz val="9"/>
      <name val="Cambria Math"/>
      <family val="1"/>
    </font>
    <font>
      <sz val="11"/>
      <name val="ＭＳ Ｐゴシック"/>
      <family val="3"/>
      <charset val="128"/>
      <scheme val="minor"/>
    </font>
    <font>
      <sz val="8"/>
      <name val="HG丸ｺﾞｼｯｸM-PRO"/>
      <family val="3"/>
      <charset val="128"/>
    </font>
    <font>
      <vertAlign val="superscript"/>
      <sz val="9"/>
      <color rgb="FF000000"/>
      <name val="ＭＳ Ｐゴシック"/>
      <family val="3"/>
      <charset val="128"/>
      <scheme val="minor"/>
    </font>
    <font>
      <sz val="14"/>
      <name val="HGS創英角ｺﾞｼｯｸUB"/>
      <family val="3"/>
      <charset val="128"/>
    </font>
    <font>
      <b/>
      <sz val="11"/>
      <name val="HGP創英角ｺﾞｼｯｸUB"/>
      <family val="3"/>
      <charset val="128"/>
    </font>
    <font>
      <b/>
      <sz val="14"/>
      <name val="ＭＳ ゴシック"/>
      <family val="3"/>
      <charset val="128"/>
    </font>
    <font>
      <sz val="8"/>
      <name val="ＭＳ Ｐ明朝"/>
      <family val="1"/>
      <charset val="128"/>
    </font>
    <font>
      <sz val="10"/>
      <name val="Calibri"/>
      <family val="2"/>
    </font>
    <font>
      <sz val="11"/>
      <color rgb="FF0000FF"/>
      <name val="ＭＳ Ｐゴシック"/>
      <family val="2"/>
      <charset val="128"/>
    </font>
    <font>
      <sz val="11"/>
      <color rgb="FF00B050"/>
      <name val="ＭＳ Ｐゴシック"/>
      <family val="2"/>
      <charset val="128"/>
    </font>
    <font>
      <sz val="11"/>
      <color theme="0"/>
      <name val="ＭＳ Ｐゴシック"/>
      <family val="2"/>
      <charset val="128"/>
    </font>
    <font>
      <sz val="11"/>
      <color theme="0"/>
      <name val="ＭＳ Ｐゴシック"/>
      <family val="3"/>
      <charset val="128"/>
    </font>
    <font>
      <sz val="11"/>
      <color rgb="FF0000FF"/>
      <name val="ＭＳ Ｐゴシック"/>
      <family val="3"/>
      <charset val="128"/>
    </font>
  </fonts>
  <fills count="1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66"/>
        <bgColor indexed="64"/>
      </patternFill>
    </fill>
    <fill>
      <patternFill patternType="solid">
        <fgColor rgb="FFFFFFCC"/>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1"/>
        <bgColor indexed="64"/>
      </patternFill>
    </fill>
    <fill>
      <patternFill patternType="solid">
        <fgColor rgb="FFFF0000"/>
        <bgColor indexed="64"/>
      </patternFill>
    </fill>
    <fill>
      <patternFill patternType="solid">
        <fgColor rgb="FFF1F1F1"/>
        <bgColor indexed="64"/>
      </patternFill>
    </fill>
    <fill>
      <patternFill patternType="solid">
        <fgColor rgb="FFD9D9D9"/>
        <bgColor indexed="64"/>
      </patternFill>
    </fill>
    <fill>
      <patternFill patternType="solid">
        <fgColor theme="0" tint="-0.249977111117893"/>
        <bgColor indexed="64"/>
      </patternFill>
    </fill>
    <fill>
      <patternFill patternType="solid">
        <fgColor theme="4" tint="0.79998168889431442"/>
        <bgColor indexed="64"/>
      </patternFill>
    </fill>
  </fills>
  <borders count="157">
    <border>
      <left/>
      <right/>
      <top/>
      <bottom/>
      <diagonal/>
    </border>
    <border>
      <left/>
      <right/>
      <top/>
      <bottom style="hair">
        <color indexed="64"/>
      </bottom>
      <diagonal/>
    </border>
    <border>
      <left style="hair">
        <color indexed="64"/>
      </left>
      <right/>
      <top/>
      <bottom/>
      <diagonal/>
    </border>
    <border>
      <left/>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medium">
        <color indexed="64"/>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hair">
        <color indexed="64"/>
      </right>
      <top style="thin">
        <color indexed="64"/>
      </top>
      <bottom/>
      <diagonal/>
    </border>
    <border>
      <left/>
      <right style="hair">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diagonalDown="1">
      <left/>
      <right style="thin">
        <color indexed="64"/>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style="thin">
        <color indexed="64"/>
      </left>
      <right/>
      <top/>
      <bottom/>
      <diagonal style="thin">
        <color indexed="64"/>
      </diagonal>
    </border>
    <border>
      <left style="thin">
        <color indexed="64"/>
      </left>
      <right style="medium">
        <color indexed="64"/>
      </right>
      <top/>
      <bottom style="thin">
        <color indexed="64"/>
      </bottom>
      <diagonal/>
    </border>
    <border diagonalDown="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thin">
        <color indexed="64"/>
      </bottom>
      <diagonal/>
    </border>
    <border>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s>
  <cellStyleXfs count="8">
    <xf numFmtId="0" fontId="0" fillId="0" borderId="0"/>
    <xf numFmtId="38" fontId="3" fillId="0" borderId="0" applyFont="0" applyFill="0" applyBorder="0" applyAlignment="0" applyProtection="0"/>
    <xf numFmtId="0" fontId="13" fillId="0" borderId="0"/>
    <xf numFmtId="0" fontId="2" fillId="0" borderId="0">
      <alignment vertical="center"/>
    </xf>
    <xf numFmtId="0" fontId="2" fillId="0" borderId="0">
      <alignment vertical="center"/>
    </xf>
    <xf numFmtId="0" fontId="3" fillId="0" borderId="0"/>
    <xf numFmtId="0" fontId="1" fillId="0" borderId="0">
      <alignment vertical="center"/>
    </xf>
    <xf numFmtId="0" fontId="1" fillId="0" borderId="0">
      <alignment vertical="center"/>
    </xf>
  </cellStyleXfs>
  <cellXfs count="1023">
    <xf numFmtId="0" fontId="0" fillId="0" borderId="0" xfId="0"/>
    <xf numFmtId="0" fontId="0" fillId="0" borderId="0" xfId="0" applyAlignment="1">
      <alignment vertical="center"/>
    </xf>
    <xf numFmtId="0" fontId="5" fillId="0" borderId="0" xfId="0" applyFont="1" applyAlignment="1">
      <alignment vertical="center"/>
    </xf>
    <xf numFmtId="0" fontId="5" fillId="0" borderId="0" xfId="0" applyFont="1"/>
    <xf numFmtId="0" fontId="10" fillId="0" borderId="0" xfId="0" applyFont="1" applyAlignment="1">
      <alignment vertical="center"/>
    </xf>
    <xf numFmtId="0" fontId="5" fillId="0" borderId="1" xfId="0" applyFont="1" applyBorder="1" applyAlignment="1">
      <alignment vertical="center"/>
    </xf>
    <xf numFmtId="0" fontId="5" fillId="0" borderId="0"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11" fillId="0" borderId="6" xfId="0" applyFont="1" applyBorder="1" applyAlignment="1">
      <alignment horizontal="righ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2" fontId="8" fillId="0" borderId="0" xfId="1" applyNumberFormat="1" applyFont="1" applyBorder="1" applyAlignment="1">
      <alignment horizontal="right" vertical="center"/>
    </xf>
    <xf numFmtId="2" fontId="0" fillId="0" borderId="0" xfId="1" applyNumberFormat="1" applyFont="1" applyBorder="1"/>
    <xf numFmtId="0" fontId="5" fillId="2" borderId="13" xfId="0" applyFont="1" applyFill="1" applyBorder="1" applyAlignment="1">
      <alignment vertical="center"/>
    </xf>
    <xf numFmtId="0" fontId="5" fillId="2" borderId="14" xfId="0" applyFont="1" applyFill="1" applyBorder="1" applyAlignment="1">
      <alignment vertical="center"/>
    </xf>
    <xf numFmtId="2" fontId="10" fillId="0" borderId="0" xfId="0" applyNumberFormat="1" applyFont="1" applyAlignment="1">
      <alignment horizontal="center" vertical="center"/>
    </xf>
    <xf numFmtId="0" fontId="0" fillId="0" borderId="0" xfId="0" applyBorder="1"/>
    <xf numFmtId="0" fontId="5" fillId="0" borderId="0" xfId="0" applyFont="1" applyAlignment="1" applyProtection="1">
      <alignment horizontal="center" vertical="center"/>
    </xf>
    <xf numFmtId="0" fontId="5" fillId="0" borderId="0" xfId="0" applyFont="1" applyAlignment="1" applyProtection="1">
      <alignment vertical="center"/>
    </xf>
    <xf numFmtId="0" fontId="5" fillId="0" borderId="0" xfId="0" applyFont="1" applyBorder="1" applyAlignment="1">
      <alignment vertical="center" shrinkToFit="1"/>
    </xf>
    <xf numFmtId="0" fontId="5" fillId="0" borderId="29" xfId="0" applyFont="1" applyBorder="1" applyAlignment="1">
      <alignment vertical="center" shrinkToFit="1"/>
    </xf>
    <xf numFmtId="0" fontId="5" fillId="0" borderId="29" xfId="0" applyFont="1" applyBorder="1" applyAlignment="1">
      <alignment vertical="center" wrapText="1"/>
    </xf>
    <xf numFmtId="0" fontId="5" fillId="0" borderId="0" xfId="0" applyFont="1" applyBorder="1" applyAlignment="1">
      <alignment vertical="center" wrapText="1"/>
    </xf>
    <xf numFmtId="179" fontId="5" fillId="0" borderId="0" xfId="0" applyNumberFormat="1" applyFont="1" applyAlignment="1" applyProtection="1">
      <alignment vertical="center"/>
    </xf>
    <xf numFmtId="179" fontId="5" fillId="0" borderId="0" xfId="0" applyNumberFormat="1" applyFont="1" applyAlignment="1"/>
    <xf numFmtId="0" fontId="5" fillId="0" borderId="0" xfId="0" applyFont="1" applyFill="1" applyBorder="1" applyAlignment="1">
      <alignment horizontal="center" vertical="center"/>
    </xf>
    <xf numFmtId="2" fontId="8" fillId="0" borderId="0" xfId="0" applyNumberFormat="1" applyFont="1" applyAlignment="1">
      <alignment horizontal="center" vertical="center"/>
    </xf>
    <xf numFmtId="0" fontId="5" fillId="0" borderId="0" xfId="0" applyFont="1" applyFill="1" applyAlignment="1">
      <alignment vertical="center"/>
    </xf>
    <xf numFmtId="0" fontId="10" fillId="0" borderId="0" xfId="0" applyFont="1" applyFill="1" applyAlignment="1">
      <alignment vertical="center"/>
    </xf>
    <xf numFmtId="0" fontId="5" fillId="0" borderId="0" xfId="0" applyFont="1" applyFill="1" applyBorder="1" applyAlignment="1">
      <alignment vertical="center"/>
    </xf>
    <xf numFmtId="0" fontId="5" fillId="0" borderId="29" xfId="0" applyFont="1" applyFill="1" applyBorder="1" applyAlignment="1">
      <alignment vertical="center"/>
    </xf>
    <xf numFmtId="0" fontId="5" fillId="0" borderId="29" xfId="0" applyFont="1" applyFill="1" applyBorder="1" applyAlignment="1">
      <alignment horizontal="center" vertical="center"/>
    </xf>
    <xf numFmtId="0" fontId="10" fillId="0" borderId="29" xfId="0" applyFont="1" applyFill="1" applyBorder="1" applyAlignment="1">
      <alignment vertical="center"/>
    </xf>
    <xf numFmtId="0" fontId="10" fillId="0" borderId="0" xfId="0" applyFont="1" applyFill="1" applyBorder="1" applyAlignment="1">
      <alignment vertical="center"/>
    </xf>
    <xf numFmtId="0" fontId="0" fillId="0" borderId="0" xfId="0" applyAlignment="1">
      <alignment horizontal="center" vertical="center"/>
    </xf>
    <xf numFmtId="0" fontId="8" fillId="0" borderId="0" xfId="1" applyNumberFormat="1" applyFont="1" applyFill="1" applyBorder="1" applyAlignment="1">
      <alignment vertical="center"/>
    </xf>
    <xf numFmtId="0" fontId="5" fillId="0" borderId="0" xfId="0" applyFont="1" applyAlignment="1">
      <alignment horizontal="center" vertical="center"/>
    </xf>
    <xf numFmtId="0" fontId="8" fillId="3" borderId="9" xfId="0" applyFont="1" applyFill="1" applyBorder="1" applyAlignment="1">
      <alignment vertical="center"/>
    </xf>
    <xf numFmtId="0" fontId="8" fillId="3" borderId="37" xfId="0" applyFont="1" applyFill="1" applyBorder="1" applyAlignment="1">
      <alignment vertical="center"/>
    </xf>
    <xf numFmtId="0" fontId="10" fillId="0" borderId="0" xfId="0" applyFont="1" applyBorder="1" applyAlignment="1">
      <alignment vertical="center"/>
    </xf>
    <xf numFmtId="178" fontId="5" fillId="0" borderId="5" xfId="0" applyNumberFormat="1" applyFont="1" applyBorder="1" applyAlignment="1">
      <alignment vertical="center"/>
    </xf>
    <xf numFmtId="178" fontId="11" fillId="0" borderId="5" xfId="0" applyNumberFormat="1" applyFont="1" applyBorder="1" applyAlignment="1">
      <alignment vertical="center"/>
    </xf>
    <xf numFmtId="178" fontId="11" fillId="0" borderId="15" xfId="0" applyNumberFormat="1" applyFont="1" applyBorder="1" applyAlignment="1">
      <alignment vertical="center"/>
    </xf>
    <xf numFmtId="178" fontId="5" fillId="0" borderId="13" xfId="0" applyNumberFormat="1" applyFont="1" applyBorder="1" applyAlignment="1">
      <alignment vertical="center"/>
    </xf>
    <xf numFmtId="178" fontId="5" fillId="0" borderId="14" xfId="0" applyNumberFormat="1" applyFont="1" applyBorder="1" applyAlignment="1">
      <alignment vertical="center"/>
    </xf>
    <xf numFmtId="0" fontId="5" fillId="0" borderId="0" xfId="0" applyFont="1" applyAlignment="1" applyProtection="1">
      <alignment vertical="center"/>
      <protection locked="0"/>
    </xf>
    <xf numFmtId="0" fontId="3" fillId="2" borderId="6" xfId="1" applyNumberFormat="1" applyFont="1" applyFill="1" applyBorder="1" applyAlignment="1">
      <alignment horizontal="center" vertical="center"/>
    </xf>
    <xf numFmtId="0" fontId="3" fillId="2" borderId="17" xfId="1" applyNumberFormat="1" applyFont="1" applyFill="1" applyBorder="1" applyAlignment="1">
      <alignment horizontal="center" vertical="center"/>
    </xf>
    <xf numFmtId="0" fontId="21" fillId="0" borderId="0" xfId="0" applyFont="1" applyAlignment="1">
      <alignment wrapText="1"/>
    </xf>
    <xf numFmtId="0" fontId="22" fillId="0" borderId="0" xfId="0" applyFont="1" applyAlignment="1">
      <alignment horizontal="left" vertical="center" wrapText="1"/>
    </xf>
    <xf numFmtId="0" fontId="21" fillId="0" borderId="0" xfId="0" applyFont="1" applyAlignment="1">
      <alignment vertical="top" wrapText="1"/>
    </xf>
    <xf numFmtId="0" fontId="23" fillId="0" borderId="0" xfId="0" applyFont="1" applyFill="1" applyAlignment="1">
      <alignment vertical="top" wrapText="1"/>
    </xf>
    <xf numFmtId="0" fontId="24" fillId="0" borderId="0" xfId="0" applyFont="1" applyFill="1" applyAlignment="1">
      <alignment horizontal="left" vertical="center" wrapText="1"/>
    </xf>
    <xf numFmtId="179" fontId="5" fillId="0" borderId="0" xfId="0" applyNumberFormat="1" applyFont="1" applyAlignment="1">
      <alignment vertical="center"/>
    </xf>
    <xf numFmtId="0" fontId="5" fillId="0" borderId="0" xfId="0" applyFont="1" applyAlignment="1" applyProtection="1">
      <alignment horizontal="center" vertical="center"/>
      <protection locked="0"/>
    </xf>
    <xf numFmtId="0" fontId="5" fillId="0" borderId="0" xfId="0" applyFont="1" applyAlignment="1">
      <alignment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5" fillId="0" borderId="117" xfId="0" applyFont="1" applyBorder="1" applyAlignment="1">
      <alignment horizontal="center" vertical="center" wrapText="1"/>
    </xf>
    <xf numFmtId="0" fontId="5" fillId="0" borderId="119" xfId="0" applyFont="1" applyBorder="1" applyAlignment="1">
      <alignment horizontal="center" vertical="center" wrapText="1"/>
    </xf>
    <xf numFmtId="0" fontId="5" fillId="0" borderId="120" xfId="0" applyFont="1" applyBorder="1" applyAlignment="1">
      <alignment vertical="center" wrapText="1"/>
    </xf>
    <xf numFmtId="0" fontId="5" fillId="0" borderId="121" xfId="0" applyFont="1" applyBorder="1" applyAlignment="1">
      <alignment vertical="center" wrapText="1"/>
    </xf>
    <xf numFmtId="0" fontId="5" fillId="0" borderId="122" xfId="0" applyFont="1" applyBorder="1" applyAlignment="1">
      <alignment vertical="center" wrapText="1"/>
    </xf>
    <xf numFmtId="0" fontId="5" fillId="0" borderId="123" xfId="0" applyFont="1" applyBorder="1" applyAlignment="1">
      <alignment vertical="center" wrapText="1"/>
    </xf>
    <xf numFmtId="0" fontId="5" fillId="0" borderId="5" xfId="0" applyFont="1" applyBorder="1" applyAlignment="1">
      <alignment vertical="center"/>
    </xf>
    <xf numFmtId="0" fontId="5" fillId="0" borderId="3" xfId="0" applyFont="1" applyBorder="1" applyAlignment="1">
      <alignment vertical="center"/>
    </xf>
    <xf numFmtId="0" fontId="5" fillId="0" borderId="13" xfId="0" applyFont="1" applyBorder="1" applyAlignment="1">
      <alignment vertical="center"/>
    </xf>
    <xf numFmtId="0" fontId="5" fillId="0" borderId="4" xfId="0" applyFont="1" applyBorder="1" applyAlignment="1">
      <alignment vertical="center"/>
    </xf>
    <xf numFmtId="0" fontId="5" fillId="0" borderId="0" xfId="0" applyFont="1" applyAlignment="1">
      <alignment horizontal="right" vertical="center"/>
    </xf>
    <xf numFmtId="0" fontId="5" fillId="0" borderId="6" xfId="0" applyFont="1" applyBorder="1" applyAlignment="1">
      <alignment vertical="center" wrapText="1"/>
    </xf>
    <xf numFmtId="0" fontId="11" fillId="0" borderId="6" xfId="0" applyFont="1" applyBorder="1" applyAlignment="1">
      <alignment vertical="top"/>
    </xf>
    <xf numFmtId="0" fontId="11" fillId="0" borderId="5" xfId="0" applyFont="1" applyBorder="1" applyAlignment="1">
      <alignment vertical="center"/>
    </xf>
    <xf numFmtId="0" fontId="11" fillId="0" borderId="15" xfId="0" applyFont="1" applyBorder="1" applyAlignment="1">
      <alignment vertical="center"/>
    </xf>
    <xf numFmtId="0" fontId="5" fillId="0" borderId="30" xfId="0" applyFont="1" applyBorder="1" applyAlignment="1">
      <alignment vertical="center"/>
    </xf>
    <xf numFmtId="0" fontId="5" fillId="0" borderId="18" xfId="0" applyFont="1" applyBorder="1" applyAlignment="1">
      <alignment horizontal="center" vertical="center" wrapText="1"/>
    </xf>
    <xf numFmtId="0" fontId="5" fillId="0" borderId="95" xfId="0" applyFont="1" applyBorder="1" applyAlignment="1">
      <alignment horizontal="center" vertical="center" wrapText="1"/>
    </xf>
    <xf numFmtId="0" fontId="5" fillId="0" borderId="18" xfId="0" applyFont="1" applyBorder="1" applyAlignment="1">
      <alignment horizontal="center" vertical="center"/>
    </xf>
    <xf numFmtId="0" fontId="5" fillId="0" borderId="0" xfId="0" applyFont="1" applyAlignment="1">
      <alignment horizontal="center" vertical="center" wrapText="1"/>
    </xf>
    <xf numFmtId="0" fontId="5" fillId="0" borderId="95" xfId="0" applyFont="1" applyBorder="1" applyAlignment="1">
      <alignment horizontal="center" vertical="center" wrapText="1"/>
    </xf>
    <xf numFmtId="0" fontId="5" fillId="0" borderId="129" xfId="0" applyFont="1" applyBorder="1" applyAlignment="1">
      <alignment vertical="center" wrapText="1"/>
    </xf>
    <xf numFmtId="0" fontId="5" fillId="0" borderId="98" xfId="0" applyFont="1" applyBorder="1" applyAlignment="1">
      <alignment vertical="center" wrapText="1"/>
    </xf>
    <xf numFmtId="0" fontId="5" fillId="0" borderId="130" xfId="0" applyFont="1" applyBorder="1" applyAlignment="1">
      <alignment vertical="center" wrapText="1"/>
    </xf>
    <xf numFmtId="0" fontId="5" fillId="0" borderId="111" xfId="0" applyFont="1" applyBorder="1" applyAlignment="1">
      <alignment vertical="center" wrapText="1"/>
    </xf>
    <xf numFmtId="0" fontId="5" fillId="0" borderId="84" xfId="0" applyFont="1" applyBorder="1" applyAlignment="1">
      <alignment vertical="center" wrapText="1"/>
    </xf>
    <xf numFmtId="0" fontId="5" fillId="0" borderId="49" xfId="0" applyFont="1" applyBorder="1" applyAlignment="1">
      <alignment vertical="center" wrapText="1"/>
    </xf>
    <xf numFmtId="0" fontId="9" fillId="0" borderId="0" xfId="0" applyFont="1" applyAlignment="1" applyProtection="1">
      <alignment vertical="center" shrinkToFit="1"/>
    </xf>
    <xf numFmtId="0" fontId="0" fillId="0" borderId="18" xfId="0" applyBorder="1" applyAlignment="1">
      <alignment horizontal="center" vertical="center"/>
    </xf>
    <xf numFmtId="0" fontId="5" fillId="0" borderId="0" xfId="0" applyFont="1" applyAlignment="1">
      <alignment horizontal="center" vertical="center"/>
    </xf>
    <xf numFmtId="0" fontId="3" fillId="0" borderId="0" xfId="5" applyAlignment="1">
      <alignment vertical="center"/>
    </xf>
    <xf numFmtId="0" fontId="10" fillId="0" borderId="0" xfId="5" applyFont="1" applyAlignment="1">
      <alignment vertical="center"/>
    </xf>
    <xf numFmtId="0" fontId="5" fillId="0" borderId="0" xfId="5" applyFont="1" applyAlignment="1">
      <alignment vertical="center"/>
    </xf>
    <xf numFmtId="0" fontId="5" fillId="0" borderId="18" xfId="5" applyFont="1" applyBorder="1" applyAlignment="1">
      <alignment horizontal="center" vertical="center"/>
    </xf>
    <xf numFmtId="0" fontId="25" fillId="0" borderId="18" xfId="5" quotePrefix="1" applyFont="1" applyBorder="1" applyAlignment="1">
      <alignment horizontal="center" vertical="center"/>
    </xf>
    <xf numFmtId="0" fontId="25" fillId="0" borderId="18" xfId="5" applyFont="1" applyBorder="1" applyAlignment="1">
      <alignment horizontal="center" vertical="center"/>
    </xf>
    <xf numFmtId="0" fontId="38" fillId="0" borderId="0" xfId="0" applyFont="1" applyAlignment="1">
      <alignment vertical="top"/>
    </xf>
    <xf numFmtId="0" fontId="32" fillId="3" borderId="18" xfId="0" applyFont="1" applyFill="1" applyBorder="1" applyAlignment="1">
      <alignment vertical="center"/>
    </xf>
    <xf numFmtId="0" fontId="32" fillId="3" borderId="31" xfId="0" applyFont="1" applyFill="1" applyBorder="1" applyAlignment="1">
      <alignment vertical="center"/>
    </xf>
    <xf numFmtId="0" fontId="5" fillId="0" borderId="18" xfId="0" applyFont="1" applyBorder="1" applyAlignment="1" applyProtection="1">
      <alignment horizontal="center" vertical="center"/>
      <protection locked="0"/>
    </xf>
    <xf numFmtId="0" fontId="32" fillId="0" borderId="0" xfId="0" applyFont="1"/>
    <xf numFmtId="0" fontId="10" fillId="0" borderId="0" xfId="0" applyFont="1" applyAlignment="1">
      <alignment horizontal="center" vertical="center"/>
    </xf>
    <xf numFmtId="178" fontId="5" fillId="0" borderId="0" xfId="0" applyNumberFormat="1" applyFont="1" applyAlignment="1">
      <alignment horizontal="center" vertical="center"/>
    </xf>
    <xf numFmtId="0" fontId="26" fillId="0" borderId="0" xfId="0" applyFont="1" applyAlignment="1">
      <alignment vertical="center"/>
    </xf>
    <xf numFmtId="0" fontId="29" fillId="0" borderId="0" xfId="6" applyFont="1" applyAlignment="1">
      <alignment horizontal="center" vertical="center"/>
    </xf>
    <xf numFmtId="0" fontId="25" fillId="0" borderId="0" xfId="0" quotePrefix="1" applyFont="1" applyAlignment="1">
      <alignment horizontal="center" vertical="center"/>
    </xf>
    <xf numFmtId="0" fontId="25" fillId="0" borderId="0" xfId="0" applyFont="1" applyAlignment="1">
      <alignment horizontal="center" vertical="center"/>
    </xf>
    <xf numFmtId="0" fontId="28" fillId="0" borderId="0" xfId="6" applyFont="1" applyAlignment="1">
      <alignment horizontal="center" vertical="center"/>
    </xf>
    <xf numFmtId="0" fontId="30" fillId="0" borderId="114" xfId="7" applyFont="1" applyBorder="1" applyAlignment="1">
      <alignment horizontal="center" vertical="center"/>
    </xf>
    <xf numFmtId="0" fontId="32" fillId="0" borderId="0" xfId="0" applyFont="1" applyAlignment="1">
      <alignment vertical="center"/>
    </xf>
    <xf numFmtId="0" fontId="5" fillId="0" borderId="8" xfId="0" applyFont="1" applyBorder="1" applyAlignment="1">
      <alignment vertical="center"/>
    </xf>
    <xf numFmtId="0" fontId="5" fillId="0" borderId="7" xfId="0" applyFont="1" applyBorder="1" applyAlignment="1">
      <alignment vertical="center"/>
    </xf>
    <xf numFmtId="0" fontId="0" fillId="0" borderId="18" xfId="0" applyBorder="1" applyAlignment="1">
      <alignment horizontal="center" vertical="center"/>
    </xf>
    <xf numFmtId="0" fontId="5" fillId="0" borderId="9" xfId="0" applyFont="1" applyBorder="1" applyAlignment="1">
      <alignment vertical="center"/>
    </xf>
    <xf numFmtId="0" fontId="5" fillId="0" borderId="0" xfId="0" applyFont="1" applyAlignment="1">
      <alignment horizontal="center" vertical="center"/>
    </xf>
    <xf numFmtId="0" fontId="0" fillId="0" borderId="18" xfId="0" applyBorder="1" applyAlignment="1">
      <alignment vertical="center"/>
    </xf>
    <xf numFmtId="0" fontId="0" fillId="0" borderId="0" xfId="0" applyAlignment="1">
      <alignment vertical="center" wrapText="1"/>
    </xf>
    <xf numFmtId="178" fontId="0" fillId="0" borderId="18" xfId="0" applyNumberFormat="1" applyBorder="1" applyAlignment="1">
      <alignment horizontal="center" vertical="center"/>
    </xf>
    <xf numFmtId="181" fontId="0" fillId="0" borderId="18" xfId="0" applyNumberFormat="1" applyBorder="1" applyAlignment="1">
      <alignment horizontal="center" vertical="center"/>
    </xf>
    <xf numFmtId="0" fontId="0" fillId="0" borderId="18" xfId="0" applyBorder="1" applyAlignment="1" applyProtection="1">
      <alignment horizontal="center" vertical="center"/>
      <protection locked="0"/>
    </xf>
    <xf numFmtId="0" fontId="5" fillId="3" borderId="29" xfId="0" applyFont="1" applyFill="1" applyBorder="1" applyAlignment="1">
      <alignment vertical="center"/>
    </xf>
    <xf numFmtId="0" fontId="5" fillId="3" borderId="8" xfId="0" applyFont="1" applyFill="1" applyBorder="1" applyAlignment="1">
      <alignment vertical="center"/>
    </xf>
    <xf numFmtId="176" fontId="41" fillId="0" borderId="18" xfId="0" applyNumberFormat="1" applyFont="1" applyBorder="1" applyAlignment="1">
      <alignment horizontal="center" vertical="center"/>
    </xf>
    <xf numFmtId="0" fontId="41" fillId="0" borderId="18" xfId="0" applyFont="1" applyBorder="1" applyAlignment="1">
      <alignment horizontal="center" vertical="center"/>
    </xf>
    <xf numFmtId="0" fontId="41" fillId="0" borderId="52" xfId="0" applyFont="1" applyBorder="1" applyAlignment="1">
      <alignment horizontal="center" vertical="center"/>
    </xf>
    <xf numFmtId="0" fontId="11" fillId="0" borderId="0" xfId="0" applyFont="1" applyAlignment="1">
      <alignment horizontal="left" vertical="center"/>
    </xf>
    <xf numFmtId="178" fontId="41" fillId="0" borderId="18" xfId="0" applyNumberFormat="1" applyFont="1" applyBorder="1" applyAlignment="1">
      <alignment horizontal="center" vertical="center"/>
    </xf>
    <xf numFmtId="0" fontId="11" fillId="0" borderId="6" xfId="0" applyFont="1" applyBorder="1" applyAlignment="1">
      <alignment vertical="center"/>
    </xf>
    <xf numFmtId="0" fontId="11" fillId="0" borderId="0" xfId="0" applyFont="1" applyAlignment="1">
      <alignment vertical="center"/>
    </xf>
    <xf numFmtId="0" fontId="5" fillId="0" borderId="4"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67" xfId="0" applyFont="1" applyBorder="1" applyAlignment="1">
      <alignment vertical="center" wrapText="1"/>
    </xf>
    <xf numFmtId="0" fontId="5" fillId="0" borderId="116" xfId="0" applyFont="1" applyBorder="1" applyAlignment="1">
      <alignment vertical="center" wrapText="1"/>
    </xf>
    <xf numFmtId="0" fontId="5" fillId="0" borderId="31" xfId="0" applyFont="1" applyBorder="1" applyAlignment="1">
      <alignment vertical="center" wrapText="1"/>
    </xf>
    <xf numFmtId="0" fontId="5" fillId="0" borderId="18" xfId="0" applyFont="1" applyBorder="1" applyAlignment="1">
      <alignment horizontal="center" vertical="center" wrapText="1"/>
    </xf>
    <xf numFmtId="14" fontId="5" fillId="0" borderId="31" xfId="0" applyNumberFormat="1" applyFont="1" applyBorder="1" applyAlignment="1">
      <alignment horizontal="center" vertical="center" wrapText="1"/>
    </xf>
    <xf numFmtId="0" fontId="43" fillId="0" borderId="0" xfId="0" applyFont="1"/>
    <xf numFmtId="0" fontId="44" fillId="0" borderId="0" xfId="0" applyFont="1"/>
    <xf numFmtId="0" fontId="0" fillId="8" borderId="0" xfId="0" applyFill="1" applyAlignment="1">
      <alignment horizontal="center" vertical="center"/>
    </xf>
    <xf numFmtId="0" fontId="0" fillId="8" borderId="0" xfId="0" applyFill="1" applyAlignment="1">
      <alignment vertical="center"/>
    </xf>
    <xf numFmtId="0" fontId="0" fillId="8" borderId="0" xfId="0" applyFill="1" applyAlignment="1">
      <alignment vertical="center" wrapText="1"/>
    </xf>
    <xf numFmtId="0" fontId="0" fillId="8" borderId="0" xfId="0" applyFill="1"/>
    <xf numFmtId="0" fontId="45" fillId="0" borderId="0" xfId="0" applyFont="1" applyAlignment="1">
      <alignment vertical="center"/>
    </xf>
    <xf numFmtId="0" fontId="47" fillId="0" borderId="0" xfId="0" applyFont="1" applyAlignment="1">
      <alignment vertical="center"/>
    </xf>
    <xf numFmtId="0" fontId="47" fillId="0" borderId="0" xfId="0" applyFont="1"/>
    <xf numFmtId="182" fontId="47" fillId="0" borderId="0" xfId="0" applyNumberFormat="1" applyFont="1" applyAlignment="1">
      <alignment vertical="center"/>
    </xf>
    <xf numFmtId="0" fontId="47" fillId="0" borderId="0" xfId="0" applyFont="1" applyAlignment="1">
      <alignment horizontal="center" vertical="center"/>
    </xf>
    <xf numFmtId="182" fontId="47" fillId="0" borderId="18" xfId="0" applyNumberFormat="1" applyFont="1" applyBorder="1" applyAlignment="1" applyProtection="1">
      <alignment vertical="center"/>
      <protection locked="0"/>
    </xf>
    <xf numFmtId="2" fontId="47" fillId="0" borderId="0" xfId="0" applyNumberFormat="1" applyFont="1" applyAlignment="1" applyProtection="1">
      <alignment horizontal="center" vertical="center"/>
      <protection locked="0"/>
    </xf>
    <xf numFmtId="0" fontId="49" fillId="0" borderId="0" xfId="0" applyFont="1" applyAlignment="1">
      <alignment vertical="center" wrapText="1"/>
    </xf>
    <xf numFmtId="0" fontId="47" fillId="0" borderId="0" xfId="0" applyFont="1" applyAlignment="1">
      <alignment vertical="center" wrapText="1"/>
    </xf>
    <xf numFmtId="0" fontId="47" fillId="0" borderId="0" xfId="0" applyFont="1" applyAlignment="1">
      <alignment horizontal="left" vertical="center"/>
    </xf>
    <xf numFmtId="0" fontId="49" fillId="0" borderId="0" xfId="0" applyFont="1" applyAlignment="1">
      <alignment horizontal="center" vertical="center"/>
    </xf>
    <xf numFmtId="0" fontId="49" fillId="0" borderId="0" xfId="0" applyFont="1" applyAlignment="1">
      <alignment vertical="center"/>
    </xf>
    <xf numFmtId="49" fontId="47" fillId="0" borderId="0" xfId="0" applyNumberFormat="1" applyFont="1" applyAlignment="1">
      <alignment horizontal="center" vertical="center"/>
    </xf>
    <xf numFmtId="40" fontId="47" fillId="0" borderId="0" xfId="0" applyNumberFormat="1" applyFont="1" applyAlignment="1">
      <alignment horizontal="right" vertical="center"/>
    </xf>
    <xf numFmtId="0" fontId="47" fillId="0" borderId="0" xfId="0" applyFont="1" applyAlignment="1">
      <alignment horizontal="right" vertical="center"/>
    </xf>
    <xf numFmtId="2" fontId="47" fillId="0" borderId="132" xfId="0" applyNumberFormat="1" applyFont="1" applyBorder="1" applyAlignment="1" applyProtection="1">
      <alignment horizontal="center" vertical="center"/>
      <protection locked="0"/>
    </xf>
    <xf numFmtId="2" fontId="47" fillId="0" borderId="141" xfId="0" applyNumberFormat="1" applyFont="1" applyBorder="1" applyAlignment="1" applyProtection="1">
      <alignment horizontal="center" vertical="center"/>
      <protection locked="0"/>
    </xf>
    <xf numFmtId="0" fontId="47" fillId="0" borderId="21" xfId="0" applyFont="1" applyBorder="1" applyAlignment="1">
      <alignment vertical="center"/>
    </xf>
    <xf numFmtId="0" fontId="47" fillId="0" borderId="21" xfId="0" applyFont="1" applyBorder="1" applyAlignment="1">
      <alignment horizontal="center" vertical="center"/>
    </xf>
    <xf numFmtId="2" fontId="47" fillId="0" borderId="18" xfId="0" applyNumberFormat="1" applyFont="1" applyBorder="1" applyAlignment="1" applyProtection="1">
      <alignment horizontal="center" vertical="center"/>
      <protection locked="0"/>
    </xf>
    <xf numFmtId="0" fontId="47" fillId="0" borderId="133" xfId="0" applyFont="1" applyBorder="1" applyAlignment="1">
      <alignment vertical="center"/>
    </xf>
    <xf numFmtId="0" fontId="47" fillId="0" borderId="39" xfId="0" applyFont="1" applyBorder="1" applyAlignment="1">
      <alignment horizontal="center" vertical="center"/>
    </xf>
    <xf numFmtId="0" fontId="47" fillId="0" borderId="39" xfId="0" applyFont="1" applyBorder="1" applyAlignment="1">
      <alignment vertical="center"/>
    </xf>
    <xf numFmtId="0" fontId="49" fillId="0" borderId="18" xfId="0" applyFont="1" applyBorder="1" applyAlignment="1">
      <alignment horizontal="center" vertical="center"/>
    </xf>
    <xf numFmtId="0" fontId="47" fillId="0" borderId="18" xfId="0" applyFont="1" applyBorder="1" applyAlignment="1">
      <alignment vertical="center"/>
    </xf>
    <xf numFmtId="0" fontId="47" fillId="0" borderId="118" xfId="0" applyFont="1" applyBorder="1" applyAlignment="1">
      <alignment vertical="center"/>
    </xf>
    <xf numFmtId="0" fontId="49" fillId="0" borderId="110" xfId="0" applyFont="1" applyBorder="1" applyAlignment="1">
      <alignment horizontal="center" vertical="center"/>
    </xf>
    <xf numFmtId="0" fontId="49" fillId="0" borderId="21" xfId="0" applyFont="1" applyBorder="1" applyAlignment="1">
      <alignment horizontal="center" vertical="center"/>
    </xf>
    <xf numFmtId="0" fontId="49" fillId="0" borderId="18" xfId="0" applyFont="1" applyBorder="1" applyAlignment="1">
      <alignment vertical="center"/>
    </xf>
    <xf numFmtId="0" fontId="49" fillId="0" borderId="100" xfId="0" applyFont="1" applyBorder="1" applyAlignment="1">
      <alignment horizontal="center" vertical="center" wrapText="1"/>
    </xf>
    <xf numFmtId="0" fontId="47" fillId="0" borderId="100" xfId="0" applyFont="1" applyBorder="1" applyAlignment="1">
      <alignment horizontal="center" vertical="center" wrapText="1"/>
    </xf>
    <xf numFmtId="0" fontId="47" fillId="0" borderId="100" xfId="0" applyFont="1" applyBorder="1" applyAlignment="1">
      <alignment vertical="center"/>
    </xf>
    <xf numFmtId="2" fontId="47" fillId="0" borderId="132" xfId="0" applyNumberFormat="1" applyFont="1" applyBorder="1" applyAlignment="1">
      <alignment horizontal="center" vertical="center"/>
    </xf>
    <xf numFmtId="0" fontId="49" fillId="0" borderId="141" xfId="0" applyFont="1" applyBorder="1" applyAlignment="1">
      <alignment horizontal="center" vertical="center"/>
    </xf>
    <xf numFmtId="0" fontId="49" fillId="0" borderId="132" xfId="0" applyFont="1" applyBorder="1" applyAlignment="1">
      <alignment horizontal="center" vertical="center"/>
    </xf>
    <xf numFmtId="0" fontId="47" fillId="0" borderId="102" xfId="0" applyFont="1" applyBorder="1" applyAlignment="1">
      <alignment vertical="center"/>
    </xf>
    <xf numFmtId="0" fontId="49" fillId="0" borderId="118" xfId="0" applyFont="1" applyBorder="1" applyAlignment="1">
      <alignment horizontal="center" vertical="center" wrapText="1"/>
    </xf>
    <xf numFmtId="0" fontId="47" fillId="0" borderId="118" xfId="0" applyFont="1" applyBorder="1" applyAlignment="1">
      <alignment horizontal="center" vertical="center" wrapText="1"/>
    </xf>
    <xf numFmtId="2" fontId="47" fillId="0" borderId="21" xfId="0" applyNumberFormat="1" applyFont="1" applyBorder="1" applyAlignment="1">
      <alignment horizontal="center" vertical="center"/>
    </xf>
    <xf numFmtId="0" fontId="49" fillId="0" borderId="39" xfId="0" applyFont="1" applyBorder="1" applyAlignment="1">
      <alignment vertical="center"/>
    </xf>
    <xf numFmtId="0" fontId="49" fillId="0" borderId="100" xfId="0" applyFont="1" applyBorder="1" applyAlignment="1">
      <alignment vertical="center"/>
    </xf>
    <xf numFmtId="0" fontId="49" fillId="0" borderId="118" xfId="0" applyFont="1" applyBorder="1" applyAlignment="1">
      <alignment vertical="center"/>
    </xf>
    <xf numFmtId="0" fontId="47" fillId="0" borderId="0" xfId="0" applyFont="1" applyAlignment="1" applyProtection="1">
      <alignment vertical="center"/>
      <protection locked="0"/>
    </xf>
    <xf numFmtId="0" fontId="49" fillId="0" borderId="118" xfId="0" applyFont="1" applyBorder="1" applyAlignment="1">
      <alignment horizontal="center" vertical="center"/>
    </xf>
    <xf numFmtId="0" fontId="47" fillId="0" borderId="132" xfId="0" applyFont="1" applyBorder="1" applyAlignment="1">
      <alignment horizontal="center" vertical="center"/>
    </xf>
    <xf numFmtId="0" fontId="49" fillId="0" borderId="102" xfId="0" applyFont="1" applyBorder="1" applyAlignment="1">
      <alignment vertical="center"/>
    </xf>
    <xf numFmtId="0" fontId="49" fillId="0" borderId="21" xfId="0" applyFont="1" applyBorder="1" applyAlignment="1">
      <alignment vertical="center"/>
    </xf>
    <xf numFmtId="0" fontId="47" fillId="0" borderId="18" xfId="0" applyFont="1" applyBorder="1" applyAlignment="1">
      <alignment horizontal="right" vertical="center"/>
    </xf>
    <xf numFmtId="0" fontId="49" fillId="0" borderId="31" xfId="0" applyFont="1" applyBorder="1" applyAlignment="1">
      <alignment horizontal="center" vertical="center"/>
    </xf>
    <xf numFmtId="0" fontId="49" fillId="0" borderId="4" xfId="0" applyFont="1" applyBorder="1" applyAlignment="1">
      <alignment horizontal="center" vertical="center"/>
    </xf>
    <xf numFmtId="0" fontId="49" fillId="0" borderId="52" xfId="0" applyFont="1" applyBorder="1" applyAlignment="1">
      <alignment horizontal="center" vertical="center"/>
    </xf>
    <xf numFmtId="0" fontId="50" fillId="0" borderId="0" xfId="0" applyFont="1" applyAlignment="1" applyProtection="1">
      <alignment vertical="center"/>
      <protection locked="0"/>
    </xf>
    <xf numFmtId="0" fontId="47" fillId="7" borderId="18" xfId="0" applyFont="1" applyFill="1" applyBorder="1" applyAlignment="1" applyProtection="1">
      <alignment vertical="center"/>
      <protection locked="0"/>
    </xf>
    <xf numFmtId="0" fontId="50" fillId="0" borderId="0" xfId="0" applyFont="1" applyAlignment="1">
      <alignment vertical="center"/>
    </xf>
    <xf numFmtId="0" fontId="47" fillId="0" borderId="31" xfId="0" applyFont="1" applyBorder="1" applyAlignment="1">
      <alignment horizontal="right" vertical="center"/>
    </xf>
    <xf numFmtId="0" fontId="47" fillId="0" borderId="52" xfId="0" applyFont="1" applyBorder="1" applyAlignment="1">
      <alignment vertical="center"/>
    </xf>
    <xf numFmtId="0" fontId="47" fillId="0" borderId="97" xfId="0" applyFont="1" applyBorder="1" applyAlignment="1">
      <alignment vertical="center"/>
    </xf>
    <xf numFmtId="0" fontId="47" fillId="0" borderId="149" xfId="0" applyFont="1" applyBorder="1" applyAlignment="1">
      <alignment horizontal="center" vertical="center"/>
    </xf>
    <xf numFmtId="2" fontId="47" fillId="0" borderId="31" xfId="0" applyNumberFormat="1" applyFont="1" applyBorder="1" applyAlignment="1">
      <alignment vertical="center"/>
    </xf>
    <xf numFmtId="0" fontId="47" fillId="0" borderId="110" xfId="0" applyFont="1" applyBorder="1" applyAlignment="1">
      <alignment horizontal="right" vertical="center"/>
    </xf>
    <xf numFmtId="0" fontId="47" fillId="0" borderId="31" xfId="0" applyFont="1" applyBorder="1" applyAlignment="1">
      <alignment vertical="center"/>
    </xf>
    <xf numFmtId="184" fontId="47" fillId="0" borderId="149" xfId="0" applyNumberFormat="1" applyFont="1" applyBorder="1" applyAlignment="1">
      <alignment horizontal="center" vertical="center"/>
    </xf>
    <xf numFmtId="2" fontId="47" fillId="0" borderId="18" xfId="0" applyNumberFormat="1" applyFont="1" applyBorder="1" applyAlignment="1">
      <alignment vertical="center"/>
    </xf>
    <xf numFmtId="0" fontId="47" fillId="10" borderId="0" xfId="0" applyFont="1" applyFill="1" applyAlignment="1">
      <alignment vertical="center"/>
    </xf>
    <xf numFmtId="0" fontId="47" fillId="10" borderId="0" xfId="0" applyFont="1" applyFill="1" applyAlignment="1">
      <alignment vertical="center" wrapText="1"/>
    </xf>
    <xf numFmtId="0" fontId="42" fillId="8" borderId="0" xfId="0" applyFont="1" applyFill="1" applyAlignment="1">
      <alignment horizontal="center" vertical="center"/>
    </xf>
    <xf numFmtId="0" fontId="0" fillId="0" borderId="0" xfId="0" applyAlignment="1">
      <alignment horizontal="left"/>
    </xf>
    <xf numFmtId="0" fontId="42" fillId="0" borderId="0" xfId="0" applyFont="1"/>
    <xf numFmtId="0" fontId="47" fillId="0" borderId="52" xfId="0" applyFont="1" applyBorder="1"/>
    <xf numFmtId="0" fontId="47" fillId="0" borderId="31" xfId="0" applyFont="1" applyBorder="1"/>
    <xf numFmtId="0" fontId="48" fillId="3" borderId="23" xfId="0" applyFont="1" applyFill="1" applyBorder="1" applyAlignment="1" applyProtection="1">
      <alignment horizontal="center" vertical="center"/>
      <protection locked="0"/>
    </xf>
    <xf numFmtId="0" fontId="48" fillId="3" borderId="23" xfId="0" applyFont="1" applyFill="1" applyBorder="1" applyAlignment="1" applyProtection="1">
      <alignment vertical="center"/>
      <protection locked="0"/>
    </xf>
    <xf numFmtId="183" fontId="47" fillId="5" borderId="64" xfId="0" applyNumberFormat="1" applyFont="1" applyFill="1" applyBorder="1" applyAlignment="1" applyProtection="1">
      <alignment vertical="center"/>
      <protection locked="0"/>
    </xf>
    <xf numFmtId="0" fontId="13" fillId="0" borderId="0" xfId="0" applyFont="1" applyAlignment="1">
      <alignment vertical="center"/>
    </xf>
    <xf numFmtId="0" fontId="57" fillId="0" borderId="0" xfId="0" applyFont="1" applyAlignment="1">
      <alignment horizontal="right" vertical="center" wrapText="1"/>
    </xf>
    <xf numFmtId="0" fontId="9" fillId="3" borderId="23" xfId="0" applyFont="1" applyFill="1" applyBorder="1" applyAlignment="1" applyProtection="1">
      <alignment horizontal="center" vertical="center" shrinkToFit="1"/>
      <protection locked="0"/>
    </xf>
    <xf numFmtId="0" fontId="13" fillId="0" borderId="0" xfId="0" applyFont="1" applyBorder="1" applyAlignment="1">
      <alignment vertical="center"/>
    </xf>
    <xf numFmtId="0" fontId="13" fillId="0" borderId="0" xfId="0" applyFont="1" applyBorder="1" applyAlignment="1">
      <alignment horizontal="center" vertical="center"/>
    </xf>
    <xf numFmtId="182" fontId="13" fillId="0" borderId="0" xfId="0" applyNumberFormat="1" applyFont="1" applyBorder="1" applyAlignment="1">
      <alignment horizontal="center" vertical="center"/>
    </xf>
    <xf numFmtId="0" fontId="70" fillId="0" borderId="0" xfId="0" applyFont="1"/>
    <xf numFmtId="0" fontId="71" fillId="0" borderId="0" xfId="0" applyFont="1"/>
    <xf numFmtId="0" fontId="0" fillId="0" borderId="0" xfId="0" applyFill="1"/>
    <xf numFmtId="0" fontId="0" fillId="6" borderId="0" xfId="0" applyFill="1"/>
    <xf numFmtId="176" fontId="0" fillId="0" borderId="0" xfId="0" applyNumberFormat="1"/>
    <xf numFmtId="0" fontId="5" fillId="0" borderId="0" xfId="0" applyFont="1" applyFill="1"/>
    <xf numFmtId="177" fontId="9" fillId="5" borderId="150" xfId="0" applyNumberFormat="1" applyFont="1" applyFill="1" applyBorder="1" applyAlignment="1" applyProtection="1">
      <alignment vertical="center" shrinkToFit="1"/>
      <protection locked="0"/>
    </xf>
    <xf numFmtId="182" fontId="0" fillId="0" borderId="0" xfId="0" applyNumberFormat="1" applyAlignment="1">
      <alignment vertical="center"/>
    </xf>
    <xf numFmtId="0" fontId="72" fillId="0" borderId="0" xfId="0" applyFont="1" applyFill="1"/>
    <xf numFmtId="0" fontId="73" fillId="0" borderId="0" xfId="0" applyFont="1" applyFill="1"/>
    <xf numFmtId="0" fontId="47" fillId="0" borderId="0" xfId="0" applyFont="1" applyFill="1" applyBorder="1" applyAlignment="1">
      <alignment vertical="center"/>
    </xf>
    <xf numFmtId="0" fontId="47" fillId="0" borderId="0" xfId="0" applyFont="1" applyFill="1" applyBorder="1" applyAlignment="1" applyProtection="1">
      <alignment vertical="center"/>
      <protection locked="0"/>
    </xf>
    <xf numFmtId="0" fontId="47" fillId="7" borderId="18" xfId="0" applyFont="1" applyFill="1" applyBorder="1"/>
    <xf numFmtId="0" fontId="0" fillId="0" borderId="0" xfId="0" applyFont="1"/>
    <xf numFmtId="176" fontId="0" fillId="0" borderId="0" xfId="0" applyNumberFormat="1" applyFont="1" applyAlignment="1">
      <alignment horizontal="left"/>
    </xf>
    <xf numFmtId="0" fontId="0" fillId="0" borderId="0" xfId="0" applyFont="1" applyAlignment="1">
      <alignment horizontal="left"/>
    </xf>
    <xf numFmtId="0" fontId="47" fillId="14" borderId="0" xfId="0" applyFont="1" applyFill="1"/>
    <xf numFmtId="2" fontId="47" fillId="14" borderId="0" xfId="0" applyNumberFormat="1" applyFont="1" applyFill="1" applyAlignment="1">
      <alignment vertical="center"/>
    </xf>
    <xf numFmtId="0" fontId="47" fillId="14" borderId="0" xfId="0" applyFont="1" applyFill="1" applyAlignment="1">
      <alignment vertical="center"/>
    </xf>
    <xf numFmtId="0" fontId="47" fillId="0" borderId="0" xfId="0" applyFont="1" applyAlignment="1" applyProtection="1">
      <alignment vertical="center"/>
    </xf>
    <xf numFmtId="2" fontId="47" fillId="0" borderId="0" xfId="0" applyNumberFormat="1" applyFont="1" applyAlignment="1" applyProtection="1">
      <alignment vertical="center"/>
    </xf>
    <xf numFmtId="0" fontId="47" fillId="0" borderId="0" xfId="0" applyFont="1" applyProtection="1"/>
    <xf numFmtId="0" fontId="48" fillId="0" borderId="0" xfId="0" applyFont="1" applyAlignment="1" applyProtection="1">
      <alignment horizontal="center" vertical="center"/>
    </xf>
    <xf numFmtId="0" fontId="48" fillId="0" borderId="25" xfId="0" applyFont="1" applyBorder="1" applyAlignment="1" applyProtection="1">
      <alignment horizontal="right" vertical="center"/>
    </xf>
    <xf numFmtId="0" fontId="48" fillId="0" borderId="23" xfId="0" applyFont="1" applyBorder="1" applyAlignment="1" applyProtection="1">
      <alignment horizontal="center" vertical="center"/>
    </xf>
    <xf numFmtId="0" fontId="48" fillId="0" borderId="23" xfId="0" applyFont="1" applyBorder="1" applyAlignment="1" applyProtection="1">
      <alignment vertical="center"/>
    </xf>
    <xf numFmtId="0" fontId="48" fillId="0" borderId="24" xfId="0" applyFont="1" applyBorder="1" applyAlignment="1" applyProtection="1">
      <alignment vertical="center"/>
    </xf>
    <xf numFmtId="0" fontId="47" fillId="0" borderId="16" xfId="0" applyFont="1" applyBorder="1" applyAlignment="1" applyProtection="1">
      <alignment horizontal="center" vertical="center"/>
    </xf>
    <xf numFmtId="0" fontId="47" fillId="0" borderId="17" xfId="0" applyFont="1" applyBorder="1" applyAlignment="1" applyProtection="1">
      <alignment horizontal="center" vertical="center"/>
    </xf>
    <xf numFmtId="182" fontId="47" fillId="0" borderId="18" xfId="0" applyNumberFormat="1" applyFont="1" applyBorder="1" applyAlignment="1" applyProtection="1">
      <alignment vertical="center"/>
    </xf>
    <xf numFmtId="182" fontId="47" fillId="0" borderId="19" xfId="0" applyNumberFormat="1" applyFont="1" applyBorder="1" applyAlignment="1" applyProtection="1">
      <alignment vertical="center"/>
    </xf>
    <xf numFmtId="0" fontId="47" fillId="0" borderId="38" xfId="0" applyFont="1" applyBorder="1" applyAlignment="1" applyProtection="1">
      <alignment horizontal="center" vertical="center" wrapText="1"/>
    </xf>
    <xf numFmtId="0" fontId="47" fillId="0" borderId="20" xfId="0" applyFont="1" applyBorder="1" applyAlignment="1" applyProtection="1">
      <alignment horizontal="center" vertical="center" wrapText="1"/>
    </xf>
    <xf numFmtId="182" fontId="47" fillId="0" borderId="32" xfId="0" applyNumberFormat="1" applyFont="1" applyBorder="1" applyAlignment="1" applyProtection="1">
      <alignment horizontal="center" vertical="center"/>
    </xf>
    <xf numFmtId="182" fontId="47" fillId="0" borderId="64" xfId="0" applyNumberFormat="1" applyFont="1" applyBorder="1" applyAlignment="1" applyProtection="1">
      <alignment vertical="center"/>
    </xf>
    <xf numFmtId="182" fontId="47" fillId="0" borderId="107" xfId="0" applyNumberFormat="1" applyFont="1" applyBorder="1" applyAlignment="1" applyProtection="1">
      <alignment vertical="center"/>
    </xf>
    <xf numFmtId="182" fontId="47" fillId="0" borderId="132" xfId="0" applyNumberFormat="1" applyFont="1" applyBorder="1" applyAlignment="1" applyProtection="1">
      <alignment horizontal="center" vertical="center"/>
    </xf>
    <xf numFmtId="182" fontId="47" fillId="0" borderId="31" xfId="0" applyNumberFormat="1" applyFont="1" applyBorder="1" applyAlignment="1" applyProtection="1">
      <alignment vertical="center"/>
    </xf>
    <xf numFmtId="182" fontId="47" fillId="0" borderId="18" xfId="0" applyNumberFormat="1" applyFont="1" applyBorder="1" applyAlignment="1" applyProtection="1">
      <alignment horizontal="right" vertical="center"/>
    </xf>
    <xf numFmtId="182" fontId="47" fillId="0" borderId="19" xfId="0" applyNumberFormat="1" applyFont="1" applyBorder="1" applyAlignment="1" applyProtection="1">
      <alignment horizontal="right" vertical="center"/>
    </xf>
    <xf numFmtId="0" fontId="53" fillId="0" borderId="0" xfId="0" applyFont="1" applyAlignment="1" applyProtection="1">
      <alignment vertical="center"/>
    </xf>
    <xf numFmtId="182" fontId="47" fillId="0" borderId="13" xfId="0" applyNumberFormat="1" applyFont="1" applyBorder="1" applyAlignment="1" applyProtection="1">
      <alignment vertical="center"/>
    </xf>
    <xf numFmtId="0" fontId="51" fillId="0" borderId="0" xfId="0" applyFont="1" applyAlignment="1" applyProtection="1">
      <alignment vertical="center"/>
    </xf>
    <xf numFmtId="0" fontId="48" fillId="0" borderId="0" xfId="0" applyFont="1" applyAlignment="1" applyProtection="1">
      <alignment vertical="center"/>
    </xf>
    <xf numFmtId="0" fontId="47" fillId="0" borderId="0" xfId="0" applyFont="1" applyAlignment="1" applyProtection="1">
      <alignment horizontal="center" vertical="center"/>
    </xf>
    <xf numFmtId="182" fontId="47" fillId="0" borderId="0" xfId="0" applyNumberFormat="1" applyFont="1" applyAlignment="1" applyProtection="1">
      <alignment vertical="center"/>
    </xf>
    <xf numFmtId="182" fontId="47" fillId="0" borderId="69" xfId="0" applyNumberFormat="1" applyFont="1" applyBorder="1" applyAlignment="1" applyProtection="1">
      <alignment vertical="center"/>
    </xf>
    <xf numFmtId="182" fontId="47" fillId="0" borderId="0" xfId="0" applyNumberFormat="1" applyFont="1" applyAlignment="1" applyProtection="1">
      <alignment horizontal="right" vertical="center"/>
    </xf>
    <xf numFmtId="182" fontId="47" fillId="0" borderId="0" xfId="0" applyNumberFormat="1" applyFont="1" applyAlignment="1" applyProtection="1">
      <alignment horizontal="center" vertical="center"/>
    </xf>
    <xf numFmtId="0" fontId="48" fillId="0" borderId="104" xfId="0" applyFont="1" applyBorder="1" applyAlignment="1" applyProtection="1">
      <alignment horizontal="center" vertical="center"/>
    </xf>
    <xf numFmtId="0" fontId="48" fillId="0" borderId="24" xfId="0" applyFont="1" applyBorder="1" applyAlignment="1" applyProtection="1">
      <alignment horizontal="center" vertical="center"/>
    </xf>
    <xf numFmtId="0" fontId="47" fillId="0" borderId="23" xfId="0" applyFont="1" applyBorder="1" applyAlignment="1" applyProtection="1">
      <alignment vertical="center"/>
    </xf>
    <xf numFmtId="0" fontId="50" fillId="0" borderId="24" xfId="0" applyFont="1" applyBorder="1" applyAlignment="1" applyProtection="1">
      <alignment vertical="center"/>
    </xf>
    <xf numFmtId="3" fontId="47" fillId="0" borderId="34" xfId="0" applyNumberFormat="1" applyFont="1" applyBorder="1" applyAlignment="1" applyProtection="1">
      <alignment horizontal="center" vertical="center"/>
    </xf>
    <xf numFmtId="3" fontId="47" fillId="0" borderId="36" xfId="0" applyNumberFormat="1" applyFont="1" applyBorder="1" applyAlignment="1" applyProtection="1">
      <alignment horizontal="center" vertical="center"/>
    </xf>
    <xf numFmtId="0" fontId="47" fillId="0" borderId="139" xfId="0" applyFont="1" applyBorder="1" applyAlignment="1" applyProtection="1">
      <alignment vertical="center"/>
    </xf>
    <xf numFmtId="0" fontId="47" fillId="0" borderId="40" xfId="0" applyFont="1" applyBorder="1" applyAlignment="1" applyProtection="1">
      <alignment vertical="center"/>
    </xf>
    <xf numFmtId="0" fontId="47" fillId="0" borderId="111" xfId="0" applyFont="1" applyBorder="1" applyAlignment="1" applyProtection="1">
      <alignment vertical="center"/>
    </xf>
    <xf numFmtId="182" fontId="47" fillId="0" borderId="26" xfId="0" applyNumberFormat="1" applyFont="1" applyBorder="1" applyAlignment="1" applyProtection="1">
      <alignment vertical="center"/>
    </xf>
    <xf numFmtId="0" fontId="47" fillId="0" borderId="7" xfId="0" applyFont="1" applyBorder="1" applyAlignment="1" applyProtection="1">
      <alignment horizontal="center" vertical="center"/>
    </xf>
    <xf numFmtId="0" fontId="47" fillId="0" borderId="13" xfId="0" applyFont="1" applyBorder="1" applyAlignment="1" applyProtection="1">
      <alignment horizontal="center" vertical="center"/>
    </xf>
    <xf numFmtId="0" fontId="47" fillId="0" borderId="27" xfId="0" applyFont="1" applyBorder="1" applyAlignment="1" applyProtection="1">
      <alignment horizontal="center" vertical="center"/>
    </xf>
    <xf numFmtId="0" fontId="47" fillId="0" borderId="3" xfId="0" applyFont="1" applyBorder="1" applyAlignment="1" applyProtection="1">
      <alignment horizontal="center" vertical="center" wrapText="1"/>
    </xf>
    <xf numFmtId="0" fontId="47" fillId="0" borderId="14" xfId="0" applyFont="1" applyBorder="1" applyAlignment="1" applyProtection="1">
      <alignment horizontal="center" vertical="center" wrapText="1"/>
    </xf>
    <xf numFmtId="182" fontId="47" fillId="0" borderId="41" xfId="0" applyNumberFormat="1" applyFont="1" applyBorder="1" applyAlignment="1" applyProtection="1">
      <alignment horizontal="left" vertical="center"/>
    </xf>
    <xf numFmtId="182" fontId="47" fillId="0" borderId="62" xfId="0" applyNumberFormat="1" applyFont="1" applyBorder="1" applyAlignment="1" applyProtection="1">
      <alignment horizontal="left" vertical="center"/>
    </xf>
    <xf numFmtId="182" fontId="47" fillId="0" borderId="50" xfId="0" applyNumberFormat="1" applyFont="1" applyBorder="1" applyAlignment="1" applyProtection="1">
      <alignment horizontal="left" vertical="center"/>
    </xf>
    <xf numFmtId="0" fontId="47" fillId="0" borderId="4" xfId="0" applyFont="1" applyBorder="1" applyAlignment="1" applyProtection="1">
      <alignment horizontal="center" vertical="center"/>
    </xf>
    <xf numFmtId="0" fontId="47" fillId="0" borderId="37" xfId="0" applyFont="1" applyBorder="1" applyAlignment="1" applyProtection="1">
      <alignment horizontal="center" vertical="center"/>
    </xf>
    <xf numFmtId="0" fontId="47" fillId="0" borderId="3" xfId="0" applyFont="1" applyBorder="1" applyAlignment="1" applyProtection="1">
      <alignment horizontal="center" vertical="center"/>
    </xf>
    <xf numFmtId="0" fontId="47" fillId="0" borderId="60" xfId="0" applyFont="1" applyBorder="1" applyAlignment="1" applyProtection="1">
      <alignment horizontal="center" vertical="center"/>
    </xf>
    <xf numFmtId="0" fontId="47" fillId="0" borderId="53" xfId="0" applyFont="1" applyBorder="1" applyAlignment="1" applyProtection="1">
      <alignment horizontal="center" vertical="center" wrapText="1"/>
    </xf>
    <xf numFmtId="0" fontId="47" fillId="0" borderId="13" xfId="0" applyFont="1" applyBorder="1" applyAlignment="1" applyProtection="1">
      <alignment horizontal="center" vertical="center" wrapText="1"/>
    </xf>
    <xf numFmtId="182" fontId="47" fillId="0" borderId="64" xfId="0" applyNumberFormat="1" applyFont="1" applyFill="1" applyBorder="1" applyAlignment="1" applyProtection="1">
      <alignment vertical="center"/>
    </xf>
    <xf numFmtId="182" fontId="47" fillId="0" borderId="107" xfId="0" applyNumberFormat="1" applyFont="1" applyFill="1" applyBorder="1" applyAlignment="1" applyProtection="1">
      <alignment vertical="center"/>
    </xf>
    <xf numFmtId="182" fontId="47" fillId="13" borderId="64" xfId="0" applyNumberFormat="1" applyFont="1" applyFill="1" applyBorder="1" applyAlignment="1" applyProtection="1">
      <alignment vertical="center"/>
    </xf>
    <xf numFmtId="182" fontId="47" fillId="13" borderId="107" xfId="0" applyNumberFormat="1" applyFont="1" applyFill="1" applyBorder="1" applyAlignment="1" applyProtection="1">
      <alignment vertical="center"/>
    </xf>
    <xf numFmtId="182" fontId="47" fillId="0" borderId="138" xfId="0" applyNumberFormat="1" applyFont="1" applyBorder="1" applyAlignment="1" applyProtection="1">
      <alignment horizontal="left" vertical="center"/>
    </xf>
    <xf numFmtId="182" fontId="47" fillId="0" borderId="137" xfId="0" applyNumberFormat="1" applyFont="1" applyBorder="1" applyAlignment="1" applyProtection="1">
      <alignment horizontal="left" vertical="center"/>
    </xf>
    <xf numFmtId="182" fontId="47" fillId="0" borderId="134" xfId="0" applyNumberFormat="1" applyFont="1" applyBorder="1" applyAlignment="1" applyProtection="1">
      <alignment horizontal="left" vertical="center"/>
    </xf>
    <xf numFmtId="182" fontId="47" fillId="0" borderId="139" xfId="0" applyNumberFormat="1" applyFont="1" applyBorder="1" applyAlignment="1" applyProtection="1">
      <alignment vertical="center"/>
    </xf>
    <xf numFmtId="182" fontId="47" fillId="0" borderId="40" xfId="0" applyNumberFormat="1" applyFont="1" applyBorder="1" applyAlignment="1" applyProtection="1">
      <alignment vertical="center"/>
    </xf>
    <xf numFmtId="182" fontId="47" fillId="0" borderId="4" xfId="0" applyNumberFormat="1" applyFont="1" applyBorder="1" applyAlignment="1" applyProtection="1">
      <alignment vertical="center"/>
    </xf>
    <xf numFmtId="182" fontId="47" fillId="0" borderId="9" xfId="0" applyNumberFormat="1" applyFont="1" applyBorder="1" applyAlignment="1" applyProtection="1">
      <alignment vertical="center"/>
    </xf>
    <xf numFmtId="182" fontId="47" fillId="0" borderId="7" xfId="0" applyNumberFormat="1" applyFont="1" applyBorder="1" applyAlignment="1" applyProtection="1">
      <alignment vertical="center"/>
    </xf>
    <xf numFmtId="182" fontId="47" fillId="0" borderId="27" xfId="0" applyNumberFormat="1" applyFont="1" applyBorder="1" applyAlignment="1" applyProtection="1">
      <alignment vertical="center"/>
    </xf>
    <xf numFmtId="0" fontId="48" fillId="13" borderId="0" xfId="0" applyFont="1" applyFill="1" applyAlignment="1" applyProtection="1">
      <alignment horizontal="center" vertical="center"/>
      <protection locked="0"/>
    </xf>
    <xf numFmtId="0" fontId="47" fillId="13" borderId="0" xfId="0" applyFont="1" applyFill="1" applyAlignment="1" applyProtection="1">
      <alignment vertical="center"/>
      <protection locked="0"/>
    </xf>
    <xf numFmtId="177" fontId="0" fillId="0" borderId="18" xfId="0" applyNumberFormat="1" applyBorder="1" applyAlignment="1" applyProtection="1">
      <alignment vertical="center"/>
      <protection locked="0"/>
    </xf>
    <xf numFmtId="0" fontId="47" fillId="0" borderId="18" xfId="0" applyFont="1" applyBorder="1" applyAlignment="1" applyProtection="1">
      <alignment horizontal="left" vertical="center"/>
      <protection locked="0"/>
    </xf>
    <xf numFmtId="0" fontId="47" fillId="0" borderId="18" xfId="0" applyFont="1" applyBorder="1" applyAlignment="1" applyProtection="1">
      <alignment vertical="center"/>
      <protection locked="0"/>
    </xf>
    <xf numFmtId="0" fontId="13" fillId="0" borderId="0" xfId="0" applyFont="1" applyAlignment="1" applyProtection="1">
      <alignment vertical="center"/>
    </xf>
    <xf numFmtId="0" fontId="69" fillId="0" borderId="0" xfId="0" applyFont="1" applyAlignment="1" applyProtection="1">
      <alignment horizontal="right" vertical="center"/>
    </xf>
    <xf numFmtId="2" fontId="8" fillId="0" borderId="0" xfId="0" applyNumberFormat="1" applyFont="1" applyAlignment="1" applyProtection="1">
      <alignment vertical="center"/>
    </xf>
    <xf numFmtId="0" fontId="67" fillId="0" borderId="0" xfId="0" applyFont="1" applyAlignment="1" applyProtection="1">
      <alignment horizontal="center" vertical="center"/>
    </xf>
    <xf numFmtId="0" fontId="66" fillId="0" borderId="0" xfId="0" applyFont="1" applyAlignment="1" applyProtection="1">
      <alignment horizontal="center" vertical="center"/>
    </xf>
    <xf numFmtId="0" fontId="13" fillId="0" borderId="0" xfId="0" applyFont="1" applyFill="1" applyBorder="1" applyAlignment="1" applyProtection="1">
      <alignment vertical="center"/>
    </xf>
    <xf numFmtId="0" fontId="10" fillId="0" borderId="0" xfId="0" applyFont="1" applyAlignment="1" applyProtection="1">
      <alignment vertical="center"/>
    </xf>
    <xf numFmtId="0" fontId="65" fillId="0" borderId="0" xfId="0" applyFont="1" applyAlignment="1" applyProtection="1">
      <alignment vertical="center"/>
    </xf>
    <xf numFmtId="0" fontId="59" fillId="0" borderId="0" xfId="0" applyFont="1" applyFill="1" applyBorder="1" applyAlignment="1" applyProtection="1">
      <alignment vertical="center"/>
    </xf>
    <xf numFmtId="2" fontId="57" fillId="0" borderId="0" xfId="0" applyNumberFormat="1" applyFont="1" applyFill="1" applyBorder="1" applyAlignment="1" applyProtection="1">
      <alignment vertical="center"/>
    </xf>
    <xf numFmtId="0" fontId="37" fillId="0" borderId="25" xfId="0" applyFont="1" applyBorder="1" applyAlignment="1" applyProtection="1">
      <alignment horizontal="right" vertical="center"/>
    </xf>
    <xf numFmtId="0" fontId="37" fillId="0" borderId="23" xfId="0" applyFont="1" applyBorder="1" applyAlignment="1" applyProtection="1">
      <alignment vertical="center"/>
    </xf>
    <xf numFmtId="0" fontId="37" fillId="0" borderId="24" xfId="0" applyFont="1" applyBorder="1" applyAlignment="1" applyProtection="1">
      <alignment vertical="center"/>
    </xf>
    <xf numFmtId="0" fontId="9" fillId="0" borderId="16" xfId="0" applyFont="1" applyBorder="1" applyAlignment="1" applyProtection="1">
      <alignment horizontal="center" vertical="center"/>
    </xf>
    <xf numFmtId="0" fontId="9" fillId="0" borderId="17" xfId="0" applyFont="1" applyBorder="1" applyAlignment="1" applyProtection="1">
      <alignment horizontal="center" vertical="center"/>
    </xf>
    <xf numFmtId="182" fontId="9" fillId="0" borderId="18" xfId="0" applyNumberFormat="1" applyFont="1" applyFill="1" applyBorder="1" applyAlignment="1" applyProtection="1">
      <alignment vertical="center" shrinkToFit="1"/>
    </xf>
    <xf numFmtId="182" fontId="9" fillId="0" borderId="19" xfId="0" applyNumberFormat="1" applyFont="1" applyFill="1" applyBorder="1" applyAlignment="1" applyProtection="1">
      <alignment vertical="center" shrinkToFit="1"/>
    </xf>
    <xf numFmtId="0" fontId="9" fillId="0" borderId="3" xfId="0" applyFont="1" applyBorder="1" applyAlignment="1" applyProtection="1">
      <alignment horizontal="center" vertical="center" wrapText="1"/>
    </xf>
    <xf numFmtId="0" fontId="9" fillId="0" borderId="20" xfId="0" applyFont="1" applyBorder="1" applyAlignment="1" applyProtection="1">
      <alignment horizontal="center" vertical="center" wrapText="1"/>
    </xf>
    <xf numFmtId="182" fontId="9" fillId="0" borderId="16" xfId="0" applyNumberFormat="1" applyFont="1" applyBorder="1" applyAlignment="1" applyProtection="1">
      <alignment horizontal="center" vertical="center"/>
    </xf>
    <xf numFmtId="177" fontId="9" fillId="0" borderId="16" xfId="0" applyNumberFormat="1" applyFont="1" applyFill="1" applyBorder="1" applyAlignment="1" applyProtection="1">
      <alignment vertical="center" shrinkToFit="1"/>
    </xf>
    <xf numFmtId="177" fontId="9" fillId="8" borderId="28" xfId="0" applyNumberFormat="1" applyFont="1" applyFill="1" applyBorder="1" applyAlignment="1" applyProtection="1">
      <alignment vertical="center" shrinkToFit="1"/>
    </xf>
    <xf numFmtId="177" fontId="9" fillId="0" borderId="150" xfId="0" applyNumberFormat="1" applyFont="1" applyFill="1" applyBorder="1" applyAlignment="1" applyProtection="1">
      <alignment vertical="center" shrinkToFit="1"/>
    </xf>
    <xf numFmtId="177" fontId="9" fillId="8" borderId="153" xfId="0" applyNumberFormat="1" applyFont="1" applyFill="1" applyBorder="1" applyAlignment="1" applyProtection="1">
      <alignment vertical="center" shrinkToFit="1"/>
    </xf>
    <xf numFmtId="0" fontId="20" fillId="0" borderId="0" xfId="0" applyFont="1" applyAlignment="1" applyProtection="1">
      <alignment vertical="center"/>
    </xf>
    <xf numFmtId="0" fontId="62" fillId="0" borderId="0" xfId="0" applyFont="1" applyProtection="1"/>
    <xf numFmtId="0" fontId="59" fillId="12" borderId="118" xfId="0" applyFont="1" applyFill="1" applyBorder="1" applyAlignment="1" applyProtection="1">
      <alignment vertical="center" wrapText="1"/>
    </xf>
    <xf numFmtId="0" fontId="68" fillId="0" borderId="0" xfId="0" applyFont="1" applyFill="1" applyBorder="1" applyAlignment="1" applyProtection="1">
      <alignment vertical="center"/>
    </xf>
    <xf numFmtId="0" fontId="59" fillId="12" borderId="21" xfId="0" applyFont="1" applyFill="1" applyBorder="1" applyAlignment="1" applyProtection="1">
      <alignment vertical="center" wrapText="1"/>
    </xf>
    <xf numFmtId="2" fontId="60" fillId="0" borderId="18" xfId="0" applyNumberFormat="1" applyFont="1" applyBorder="1" applyAlignment="1" applyProtection="1">
      <alignment horizontal="right" vertical="center" wrapText="1"/>
    </xf>
    <xf numFmtId="182" fontId="9" fillId="0" borderId="21" xfId="0" applyNumberFormat="1" applyFont="1" applyBorder="1" applyAlignment="1" applyProtection="1">
      <alignment horizontal="center" vertical="center"/>
    </xf>
    <xf numFmtId="177" fontId="9" fillId="0" borderId="21" xfId="0" applyNumberFormat="1" applyFont="1" applyFill="1" applyBorder="1" applyAlignment="1" applyProtection="1">
      <alignment vertical="center" shrinkToFit="1"/>
    </xf>
    <xf numFmtId="177" fontId="9" fillId="8" borderId="131" xfId="0" applyNumberFormat="1" applyFont="1" applyFill="1" applyBorder="1" applyAlignment="1" applyProtection="1">
      <alignment vertical="center" shrinkToFit="1"/>
    </xf>
    <xf numFmtId="182" fontId="9" fillId="0" borderId="18" xfId="0" applyNumberFormat="1" applyFont="1" applyBorder="1" applyAlignment="1" applyProtection="1">
      <alignment vertical="center"/>
    </xf>
    <xf numFmtId="182" fontId="9" fillId="0" borderId="19" xfId="0" applyNumberFormat="1" applyFont="1" applyBorder="1" applyAlignment="1" applyProtection="1">
      <alignment vertical="center"/>
    </xf>
    <xf numFmtId="182" fontId="9" fillId="0" borderId="18" xfId="0" applyNumberFormat="1" applyFont="1" applyBorder="1" applyAlignment="1" applyProtection="1">
      <alignment horizontal="right" vertical="center"/>
    </xf>
    <xf numFmtId="182" fontId="9" fillId="0" borderId="19" xfId="0" applyNumberFormat="1" applyFont="1" applyBorder="1" applyAlignment="1" applyProtection="1">
      <alignment horizontal="right" vertical="center"/>
    </xf>
    <xf numFmtId="0" fontId="59" fillId="0" borderId="0" xfId="0" applyFont="1" applyAlignment="1" applyProtection="1">
      <alignment vertical="center" wrapText="1"/>
    </xf>
    <xf numFmtId="0" fontId="57" fillId="0" borderId="0" xfId="0" applyFont="1" applyAlignment="1" applyProtection="1">
      <alignment horizontal="right" vertical="center" wrapText="1"/>
    </xf>
    <xf numFmtId="182" fontId="9" fillId="0" borderId="0" xfId="0" applyNumberFormat="1" applyFont="1" applyFill="1" applyBorder="1" applyAlignment="1" applyProtection="1">
      <alignment vertical="center"/>
    </xf>
    <xf numFmtId="0" fontId="60" fillId="0" borderId="0" xfId="0" applyFont="1" applyAlignment="1" applyProtection="1">
      <alignment vertical="center"/>
    </xf>
    <xf numFmtId="0" fontId="13" fillId="0" borderId="0" xfId="0" applyFont="1" applyBorder="1" applyAlignment="1" applyProtection="1">
      <alignment vertical="center"/>
    </xf>
    <xf numFmtId="0" fontId="13" fillId="0" borderId="0" xfId="0" applyFont="1" applyBorder="1" applyAlignment="1" applyProtection="1">
      <alignment horizontal="center" vertical="center"/>
    </xf>
    <xf numFmtId="182" fontId="13" fillId="0" borderId="0" xfId="0" applyNumberFormat="1" applyFont="1" applyBorder="1" applyAlignment="1" applyProtection="1">
      <alignment horizontal="center" vertical="center"/>
    </xf>
    <xf numFmtId="2" fontId="60" fillId="0" borderId="18" xfId="0" applyNumberFormat="1" applyFont="1" applyBorder="1" applyAlignment="1" applyProtection="1">
      <alignment horizontal="center" vertical="center" wrapText="1"/>
    </xf>
    <xf numFmtId="2" fontId="60" fillId="0" borderId="18" xfId="0" applyNumberFormat="1" applyFont="1" applyBorder="1" applyAlignment="1" applyProtection="1">
      <alignment vertical="center" wrapText="1"/>
    </xf>
    <xf numFmtId="0" fontId="5" fillId="0" borderId="0" xfId="0" applyFont="1" applyAlignment="1" applyProtection="1">
      <alignment horizontal="left" vertical="center"/>
    </xf>
    <xf numFmtId="0" fontId="4" fillId="0" borderId="0" xfId="0" applyFont="1" applyAlignment="1" applyProtection="1">
      <alignment vertical="center" wrapText="1"/>
    </xf>
    <xf numFmtId="0" fontId="61" fillId="0" borderId="0" xfId="0" applyFont="1" applyAlignment="1" applyProtection="1">
      <alignment horizontal="right" vertical="center" wrapText="1"/>
    </xf>
    <xf numFmtId="0" fontId="5" fillId="0" borderId="0" xfId="0" applyFont="1" applyFill="1" applyBorder="1" applyAlignment="1" applyProtection="1">
      <alignment horizontal="left" vertical="center"/>
    </xf>
    <xf numFmtId="0" fontId="0" fillId="0" borderId="0" xfId="0" applyFill="1" applyBorder="1" applyProtection="1"/>
    <xf numFmtId="0" fontId="59" fillId="0" borderId="0" xfId="0" applyFont="1" applyFill="1" applyBorder="1" applyAlignment="1" applyProtection="1">
      <alignment vertical="center" wrapText="1"/>
    </xf>
    <xf numFmtId="0" fontId="58" fillId="0" borderId="0" xfId="0" applyFont="1" applyFill="1" applyBorder="1" applyAlignment="1" applyProtection="1">
      <alignment vertical="center" wrapText="1"/>
    </xf>
    <xf numFmtId="0" fontId="57" fillId="0" borderId="0" xfId="0" applyFont="1" applyFill="1" applyBorder="1" applyAlignment="1" applyProtection="1">
      <alignment vertical="center" wrapText="1"/>
    </xf>
    <xf numFmtId="0" fontId="56" fillId="0" borderId="0" xfId="0" applyFont="1" applyFill="1" applyBorder="1" applyAlignment="1" applyProtection="1">
      <alignment vertical="center"/>
    </xf>
    <xf numFmtId="0" fontId="46" fillId="0" borderId="0" xfId="0" applyFont="1" applyProtection="1"/>
    <xf numFmtId="0" fontId="0" fillId="0" borderId="0" xfId="0" applyProtection="1"/>
    <xf numFmtId="0" fontId="0" fillId="0" borderId="18" xfId="0" applyBorder="1" applyAlignment="1" applyProtection="1">
      <alignment horizontal="center"/>
    </xf>
    <xf numFmtId="0" fontId="0" fillId="0" borderId="18" xfId="0" applyBorder="1" applyProtection="1"/>
    <xf numFmtId="176" fontId="0" fillId="0" borderId="18" xfId="0" applyNumberFormat="1" applyBorder="1" applyAlignment="1" applyProtection="1">
      <alignment horizontal="center"/>
    </xf>
    <xf numFmtId="0" fontId="0" fillId="0" borderId="18" xfId="0" applyFont="1" applyFill="1" applyBorder="1" applyAlignment="1" applyProtection="1">
      <alignment horizontal="center"/>
    </xf>
    <xf numFmtId="0" fontId="0" fillId="0" borderId="99" xfId="0" applyFont="1" applyFill="1" applyBorder="1" applyAlignment="1" applyProtection="1">
      <alignment horizontal="center"/>
    </xf>
    <xf numFmtId="0" fontId="0" fillId="0" borderId="100" xfId="0" applyFont="1" applyFill="1" applyBorder="1" applyAlignment="1" applyProtection="1">
      <alignment horizontal="center"/>
    </xf>
    <xf numFmtId="0" fontId="0" fillId="0" borderId="135" xfId="0" applyFont="1" applyFill="1" applyBorder="1" applyProtection="1"/>
    <xf numFmtId="182" fontId="0" fillId="0" borderId="133" xfId="0" applyNumberFormat="1" applyFont="1" applyFill="1" applyBorder="1" applyAlignment="1" applyProtection="1">
      <alignment horizontal="center"/>
    </xf>
    <xf numFmtId="0" fontId="0" fillId="0" borderId="49" xfId="0" applyFont="1" applyFill="1" applyBorder="1" applyProtection="1"/>
    <xf numFmtId="182" fontId="0" fillId="0" borderId="64" xfId="0" applyNumberFormat="1" applyFont="1" applyFill="1" applyBorder="1" applyAlignment="1" applyProtection="1">
      <alignment horizontal="center"/>
    </xf>
    <xf numFmtId="0" fontId="0" fillId="0" borderId="82" xfId="0" applyFont="1" applyFill="1" applyBorder="1" applyProtection="1"/>
    <xf numFmtId="182" fontId="0" fillId="0" borderId="102" xfId="0" applyNumberFormat="1" applyFont="1" applyFill="1" applyBorder="1" applyAlignment="1" applyProtection="1">
      <alignment horizontal="center"/>
    </xf>
    <xf numFmtId="0" fontId="0" fillId="0" borderId="134" xfId="0" applyFont="1" applyFill="1" applyBorder="1" applyProtection="1"/>
    <xf numFmtId="182" fontId="0" fillId="0" borderId="132" xfId="0" applyNumberFormat="1" applyFont="1" applyFill="1" applyBorder="1" applyAlignment="1" applyProtection="1">
      <alignment horizontal="center"/>
    </xf>
    <xf numFmtId="0" fontId="0" fillId="0" borderId="133" xfId="0" applyFont="1" applyFill="1" applyBorder="1" applyProtection="1"/>
    <xf numFmtId="0" fontId="0" fillId="0" borderId="64" xfId="0" applyFont="1" applyFill="1" applyBorder="1" applyProtection="1"/>
    <xf numFmtId="0" fontId="0" fillId="0" borderId="102" xfId="0" applyFont="1" applyFill="1" applyBorder="1" applyProtection="1"/>
    <xf numFmtId="0" fontId="0" fillId="0" borderId="39" xfId="0" applyFont="1" applyFill="1" applyBorder="1" applyProtection="1"/>
    <xf numFmtId="182" fontId="0" fillId="0" borderId="39" xfId="0" applyNumberFormat="1" applyFont="1" applyFill="1" applyBorder="1" applyAlignment="1" applyProtection="1">
      <alignment horizontal="center"/>
    </xf>
    <xf numFmtId="0" fontId="74" fillId="0" borderId="0" xfId="0" applyFont="1" applyProtection="1"/>
    <xf numFmtId="0" fontId="73" fillId="0" borderId="0" xfId="0" applyFont="1" applyFill="1" applyProtection="1"/>
    <xf numFmtId="0" fontId="0" fillId="0" borderId="100" xfId="0" applyFont="1" applyFill="1" applyBorder="1" applyProtection="1"/>
    <xf numFmtId="182" fontId="0" fillId="0" borderId="100" xfId="0" applyNumberFormat="1" applyFont="1" applyFill="1" applyBorder="1" applyAlignment="1" applyProtection="1">
      <alignment horizontal="center"/>
    </xf>
    <xf numFmtId="0" fontId="0" fillId="0" borderId="132" xfId="0" applyFont="1" applyFill="1" applyBorder="1" applyProtection="1"/>
    <xf numFmtId="0" fontId="0" fillId="0" borderId="18" xfId="0" applyBorder="1" applyAlignment="1" applyProtection="1">
      <alignment horizontal="center" vertical="center"/>
    </xf>
    <xf numFmtId="0" fontId="0" fillId="0" borderId="18" xfId="0" applyFont="1" applyFill="1" applyBorder="1" applyProtection="1"/>
    <xf numFmtId="182" fontId="0" fillId="0" borderId="18" xfId="0" applyNumberFormat="1" applyFont="1" applyFill="1" applyBorder="1" applyAlignment="1" applyProtection="1">
      <alignment horizontal="center"/>
    </xf>
    <xf numFmtId="176" fontId="0" fillId="0" borderId="18" xfId="0" applyNumberFormat="1" applyFont="1" applyFill="1" applyBorder="1" applyAlignment="1" applyProtection="1">
      <alignment horizontal="left"/>
    </xf>
    <xf numFmtId="0" fontId="0" fillId="0" borderId="0" xfId="0" applyFont="1" applyFill="1" applyProtection="1"/>
    <xf numFmtId="0" fontId="73" fillId="10" borderId="0" xfId="0" applyFont="1" applyFill="1" applyProtection="1"/>
    <xf numFmtId="0" fontId="47" fillId="0" borderId="21" xfId="0" applyFont="1" applyBorder="1" applyAlignment="1">
      <alignment horizontal="center" vertical="center"/>
    </xf>
    <xf numFmtId="0" fontId="47" fillId="0" borderId="118" xfId="0" applyFont="1" applyBorder="1" applyAlignment="1">
      <alignment horizontal="center" vertical="center" wrapText="1"/>
    </xf>
    <xf numFmtId="0" fontId="47" fillId="0" borderId="94" xfId="0" applyFont="1" applyBorder="1" applyAlignment="1">
      <alignment vertical="center"/>
    </xf>
    <xf numFmtId="0" fontId="47" fillId="0" borderId="98" xfId="0" applyFont="1" applyBorder="1" applyAlignment="1">
      <alignment vertical="center"/>
    </xf>
    <xf numFmtId="2" fontId="47" fillId="0" borderId="32" xfId="0" applyNumberFormat="1" applyFont="1" applyBorder="1" applyAlignment="1" applyProtection="1">
      <alignment vertical="center"/>
    </xf>
    <xf numFmtId="2" fontId="47" fillId="0" borderId="112" xfId="0" applyNumberFormat="1" applyFont="1" applyBorder="1" applyAlignment="1" applyProtection="1">
      <alignment vertical="center"/>
    </xf>
    <xf numFmtId="2" fontId="47" fillId="0" borderId="132" xfId="0" applyNumberFormat="1" applyFont="1" applyBorder="1" applyAlignment="1" applyProtection="1">
      <alignment vertical="center"/>
    </xf>
    <xf numFmtId="2" fontId="47" fillId="0" borderId="136" xfId="0" applyNumberFormat="1" applyFont="1" applyBorder="1" applyAlignment="1" applyProtection="1">
      <alignment vertical="center"/>
    </xf>
    <xf numFmtId="2" fontId="47" fillId="0" borderId="43" xfId="0" applyNumberFormat="1" applyFont="1" applyBorder="1" applyAlignment="1" applyProtection="1">
      <alignment vertical="center"/>
    </xf>
    <xf numFmtId="2" fontId="47" fillId="0" borderId="140" xfId="0" applyNumberFormat="1" applyFont="1" applyBorder="1" applyAlignment="1" applyProtection="1">
      <alignment vertical="center"/>
    </xf>
    <xf numFmtId="2" fontId="47" fillId="0" borderId="132" xfId="0" applyNumberFormat="1" applyFont="1" applyFill="1" applyBorder="1" applyAlignment="1" applyProtection="1">
      <alignment vertical="center"/>
    </xf>
    <xf numFmtId="2" fontId="47" fillId="0" borderId="136" xfId="0" applyNumberFormat="1" applyFont="1" applyFill="1" applyBorder="1" applyAlignment="1" applyProtection="1">
      <alignment vertical="center"/>
    </xf>
    <xf numFmtId="0" fontId="21" fillId="0" borderId="0" xfId="0" applyFont="1" applyAlignment="1">
      <alignment horizontal="left" vertical="center"/>
    </xf>
    <xf numFmtId="0" fontId="0" fillId="0" borderId="18" xfId="0" applyBorder="1" applyAlignment="1" applyProtection="1">
      <alignment horizontal="center" vertical="center"/>
    </xf>
    <xf numFmtId="0" fontId="0" fillId="0" borderId="118" xfId="0" applyBorder="1" applyAlignment="1" applyProtection="1">
      <alignment horizontal="center" vertical="center"/>
    </xf>
    <xf numFmtId="0" fontId="0" fillId="0" borderId="39" xfId="0" applyBorder="1" applyAlignment="1" applyProtection="1">
      <alignment horizontal="center" vertical="center"/>
    </xf>
    <xf numFmtId="0" fontId="0" fillId="0" borderId="21" xfId="0" applyBorder="1" applyAlignment="1" applyProtection="1">
      <alignment horizontal="center" vertical="center"/>
    </xf>
    <xf numFmtId="0" fontId="0" fillId="0" borderId="118" xfId="0" applyBorder="1" applyAlignment="1" applyProtection="1">
      <alignment horizontal="center" vertical="center" wrapText="1"/>
    </xf>
    <xf numFmtId="0" fontId="0" fillId="0" borderId="39" xfId="0" applyBorder="1" applyAlignment="1" applyProtection="1">
      <alignment horizontal="center" vertical="center" wrapText="1"/>
    </xf>
    <xf numFmtId="0" fontId="0" fillId="0" borderId="21" xfId="0" applyBorder="1" applyAlignment="1" applyProtection="1">
      <alignment horizontal="center" vertical="center" wrapText="1"/>
    </xf>
    <xf numFmtId="0" fontId="18" fillId="0" borderId="5" xfId="0" applyFont="1" applyBorder="1" applyAlignment="1">
      <alignment horizontal="center" vertical="center"/>
    </xf>
    <xf numFmtId="0" fontId="18" fillId="0" borderId="15" xfId="0" applyFont="1" applyBorder="1" applyAlignment="1">
      <alignment horizontal="center" vertical="center"/>
    </xf>
    <xf numFmtId="0" fontId="19" fillId="0" borderId="53"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5" fillId="4" borderId="52" xfId="0" applyFont="1" applyFill="1" applyBorder="1" applyAlignment="1">
      <alignment horizontal="center" vertical="center"/>
    </xf>
    <xf numFmtId="0" fontId="5" fillId="4" borderId="31" xfId="0" applyFont="1" applyFill="1" applyBorder="1" applyAlignment="1">
      <alignment horizontal="center" vertical="center"/>
    </xf>
    <xf numFmtId="0" fontId="5" fillId="0" borderId="110" xfId="0" applyFont="1" applyBorder="1" applyAlignment="1">
      <alignment horizontal="center" vertical="center"/>
    </xf>
    <xf numFmtId="0" fontId="5" fillId="0" borderId="40" xfId="0" applyFont="1" applyBorder="1" applyAlignment="1">
      <alignment horizontal="center" vertical="center"/>
    </xf>
    <xf numFmtId="0" fontId="5" fillId="0" borderId="131" xfId="0" applyFont="1" applyBorder="1" applyAlignment="1">
      <alignment horizontal="center" vertical="center"/>
    </xf>
    <xf numFmtId="0" fontId="5" fillId="0" borderId="37" xfId="0" applyFont="1" applyBorder="1" applyAlignment="1">
      <alignment vertical="center"/>
    </xf>
    <xf numFmtId="0" fontId="5" fillId="0" borderId="3" xfId="0" applyFont="1" applyBorder="1" applyAlignment="1">
      <alignment vertical="center"/>
    </xf>
    <xf numFmtId="0" fontId="8" fillId="0" borderId="7" xfId="0" applyFont="1" applyBorder="1" applyAlignment="1">
      <alignment horizontal="right" vertical="center"/>
    </xf>
    <xf numFmtId="0" fontId="8" fillId="0" borderId="13" xfId="0" applyFont="1" applyBorder="1" applyAlignment="1">
      <alignment horizontal="right" vertical="center"/>
    </xf>
    <xf numFmtId="0" fontId="5" fillId="0" borderId="13" xfId="0" applyFont="1" applyBorder="1" applyAlignment="1">
      <alignment horizontal="center" vertical="center"/>
    </xf>
    <xf numFmtId="0" fontId="5" fillId="0" borderId="27" xfId="0" applyFont="1" applyBorder="1" applyAlignment="1">
      <alignment horizontal="center" vertical="center"/>
    </xf>
    <xf numFmtId="179" fontId="8" fillId="0" borderId="53" xfId="0" applyNumberFormat="1" applyFont="1" applyBorder="1" applyAlignment="1">
      <alignment horizontal="right" vertical="center"/>
    </xf>
    <xf numFmtId="179" fontId="8" fillId="0" borderId="13" xfId="0" applyNumberFormat="1" applyFont="1" applyBorder="1" applyAlignment="1">
      <alignment horizontal="right" vertical="center"/>
    </xf>
    <xf numFmtId="0" fontId="18" fillId="0" borderId="3" xfId="0" applyFont="1" applyBorder="1" applyAlignment="1">
      <alignment horizontal="center" vertical="center"/>
    </xf>
    <xf numFmtId="0" fontId="18" fillId="0" borderId="30" xfId="0" applyFont="1" applyBorder="1" applyAlignment="1">
      <alignment horizontal="center" vertical="center"/>
    </xf>
    <xf numFmtId="0" fontId="19" fillId="0" borderId="52" xfId="0" applyFont="1" applyBorder="1" applyAlignment="1">
      <alignment horizontal="center" vertical="center"/>
    </xf>
    <xf numFmtId="0" fontId="19" fillId="0" borderId="4" xfId="0" applyFont="1" applyBorder="1" applyAlignment="1">
      <alignment horizontal="center" vertical="center"/>
    </xf>
    <xf numFmtId="0" fontId="19" fillId="0" borderId="19" xfId="0" applyFont="1" applyBorder="1" applyAlignment="1">
      <alignment horizontal="center" vertical="center"/>
    </xf>
    <xf numFmtId="0" fontId="5" fillId="0" borderId="8" xfId="0" applyFont="1" applyBorder="1" applyAlignment="1">
      <alignment vertical="center"/>
    </xf>
    <xf numFmtId="0" fontId="5" fillId="0" borderId="5" xfId="0" applyFont="1" applyBorder="1" applyAlignment="1">
      <alignment vertical="center"/>
    </xf>
    <xf numFmtId="0" fontId="8" fillId="0" borderId="8" xfId="0" applyFont="1" applyBorder="1" applyAlignment="1">
      <alignment horizontal="right" vertical="center"/>
    </xf>
    <xf numFmtId="0" fontId="8" fillId="0" borderId="5" xfId="0" applyFont="1" applyBorder="1" applyAlignment="1">
      <alignment horizontal="right" vertical="center"/>
    </xf>
    <xf numFmtId="0" fontId="11" fillId="0" borderId="5" xfId="0" applyFont="1" applyBorder="1" applyAlignment="1">
      <alignment horizontal="center" vertical="center"/>
    </xf>
    <xf numFmtId="0" fontId="11" fillId="0" borderId="58" xfId="0" applyFont="1" applyBorder="1" applyAlignment="1">
      <alignment horizontal="center" vertical="center"/>
    </xf>
    <xf numFmtId="178" fontId="8" fillId="0" borderId="35" xfId="0" applyNumberFormat="1" applyFont="1" applyBorder="1" applyAlignment="1">
      <alignment horizontal="right" vertical="center"/>
    </xf>
    <xf numFmtId="178" fontId="8" fillId="0" borderId="5" xfId="0" applyNumberFormat="1" applyFont="1" applyBorder="1" applyAlignment="1">
      <alignment horizontal="right" vertical="center"/>
    </xf>
    <xf numFmtId="0" fontId="3" fillId="2" borderId="13" xfId="1" applyNumberFormat="1" applyFont="1" applyFill="1" applyBorder="1" applyAlignment="1">
      <alignment horizontal="center" vertical="center"/>
    </xf>
    <xf numFmtId="0" fontId="3" fillId="2" borderId="14" xfId="1" applyNumberFormat="1" applyFont="1" applyFill="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16" xfId="0" applyFont="1" applyBorder="1" applyAlignment="1">
      <alignment horizontal="center" vertical="center"/>
    </xf>
    <xf numFmtId="0" fontId="5" fillId="0" borderId="6" xfId="0" applyFont="1" applyBorder="1" applyAlignment="1">
      <alignment horizontal="center" vertical="center"/>
    </xf>
    <xf numFmtId="0" fontId="5" fillId="0" borderId="17" xfId="0" applyFont="1" applyBorder="1" applyAlignment="1">
      <alignment horizontal="center" vertical="center"/>
    </xf>
    <xf numFmtId="0" fontId="5" fillId="0" borderId="35"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8" fillId="0" borderId="51" xfId="0" applyFont="1" applyBorder="1" applyAlignment="1">
      <alignment horizontal="right" vertical="center"/>
    </xf>
    <xf numFmtId="0" fontId="8" fillId="0" borderId="6" xfId="0" applyFont="1" applyBorder="1" applyAlignment="1">
      <alignment horizontal="right" vertical="center"/>
    </xf>
    <xf numFmtId="0" fontId="5" fillId="0" borderId="7"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11" fillId="2" borderId="13" xfId="1" applyNumberFormat="1" applyFont="1" applyFill="1" applyBorder="1" applyAlignment="1">
      <alignment horizontal="center" vertical="center"/>
    </xf>
    <xf numFmtId="0" fontId="11" fillId="2" borderId="14" xfId="1" applyNumberFormat="1" applyFont="1" applyFill="1" applyBorder="1" applyAlignment="1">
      <alignment horizontal="center" vertical="center"/>
    </xf>
    <xf numFmtId="0" fontId="5" fillId="0" borderId="51" xfId="0" applyFont="1" applyBorder="1" applyAlignment="1">
      <alignment vertical="center"/>
    </xf>
    <xf numFmtId="0" fontId="5" fillId="0" borderId="6" xfId="0" applyFont="1" applyBorder="1" applyAlignment="1">
      <alignment vertical="center"/>
    </xf>
    <xf numFmtId="0" fontId="5" fillId="0" borderId="17" xfId="0" applyFont="1" applyBorder="1" applyAlignment="1">
      <alignment vertical="center"/>
    </xf>
    <xf numFmtId="0" fontId="8" fillId="0" borderId="51" xfId="1" applyNumberFormat="1" applyFont="1" applyFill="1" applyBorder="1" applyAlignment="1">
      <alignment horizontal="right" vertical="center"/>
    </xf>
    <xf numFmtId="0" fontId="8" fillId="0" borderId="6" xfId="1" applyNumberFormat="1" applyFont="1" applyFill="1" applyBorder="1" applyAlignment="1">
      <alignment horizontal="right" vertical="center"/>
    </xf>
    <xf numFmtId="0" fontId="11" fillId="0" borderId="6" xfId="0" applyFont="1" applyBorder="1" applyAlignment="1">
      <alignment horizontal="left" vertical="center"/>
    </xf>
    <xf numFmtId="0" fontId="11" fillId="0" borderId="17" xfId="0" applyFont="1" applyBorder="1" applyAlignment="1">
      <alignment horizontal="left" vertical="center"/>
    </xf>
    <xf numFmtId="0" fontId="0" fillId="0" borderId="52" xfId="0" applyBorder="1" applyAlignment="1">
      <alignment horizontal="center" vertical="center"/>
    </xf>
    <xf numFmtId="0" fontId="0" fillId="0" borderId="31" xfId="0" applyBorder="1" applyAlignment="1">
      <alignment horizontal="center" vertical="center"/>
    </xf>
    <xf numFmtId="0" fontId="5" fillId="0" borderId="15" xfId="0" applyFont="1" applyBorder="1" applyAlignment="1">
      <alignment vertical="center"/>
    </xf>
    <xf numFmtId="0" fontId="10" fillId="3" borderId="5" xfId="0" applyFont="1" applyFill="1" applyBorder="1" applyAlignment="1" applyProtection="1">
      <alignment vertical="center" shrinkToFit="1"/>
      <protection locked="0"/>
    </xf>
    <xf numFmtId="0" fontId="10" fillId="3" borderId="15" xfId="0" applyFont="1" applyFill="1" applyBorder="1" applyAlignment="1" applyProtection="1">
      <alignment vertical="center" shrinkToFit="1"/>
      <protection locked="0"/>
    </xf>
    <xf numFmtId="0" fontId="5" fillId="0" borderId="9" xfId="0" applyFont="1" applyBorder="1" applyAlignment="1">
      <alignment vertical="center"/>
    </xf>
    <xf numFmtId="0" fontId="5" fillId="0" borderId="4" xfId="0" applyFont="1" applyBorder="1" applyAlignment="1">
      <alignment vertical="center"/>
    </xf>
    <xf numFmtId="0" fontId="5" fillId="0" borderId="19" xfId="0" applyFont="1" applyBorder="1" applyAlignment="1">
      <alignment vertical="center"/>
    </xf>
    <xf numFmtId="0" fontId="10" fillId="3" borderId="4" xfId="0" applyFont="1" applyFill="1" applyBorder="1" applyAlignment="1" applyProtection="1">
      <alignment vertical="center" shrinkToFit="1"/>
      <protection locked="0"/>
    </xf>
    <xf numFmtId="0" fontId="10" fillId="3" borderId="31" xfId="0" applyFont="1" applyFill="1" applyBorder="1" applyAlignment="1" applyProtection="1">
      <alignment vertical="center" shrinkToFit="1"/>
      <protection locked="0"/>
    </xf>
    <xf numFmtId="0" fontId="5" fillId="2" borderId="52" xfId="0" applyFont="1" applyFill="1" applyBorder="1" applyAlignment="1">
      <alignment horizontal="center" vertical="center"/>
    </xf>
    <xf numFmtId="0" fontId="5" fillId="2" borderId="4" xfId="0" applyFont="1" applyFill="1" applyBorder="1" applyAlignment="1">
      <alignment horizontal="center" vertical="center"/>
    </xf>
    <xf numFmtId="0" fontId="10" fillId="3" borderId="4" xfId="0" applyFont="1" applyFill="1" applyBorder="1" applyAlignment="1" applyProtection="1">
      <alignment horizontal="center" vertical="center"/>
      <protection locked="0"/>
    </xf>
    <xf numFmtId="0" fontId="10" fillId="3" borderId="19" xfId="0" applyFont="1" applyFill="1" applyBorder="1" applyAlignment="1" applyProtection="1">
      <alignment horizontal="center" vertical="center"/>
      <protection locked="0"/>
    </xf>
    <xf numFmtId="2" fontId="12" fillId="0" borderId="0" xfId="0" applyNumberFormat="1" applyFont="1" applyAlignment="1">
      <alignment horizontal="center" vertical="center"/>
    </xf>
    <xf numFmtId="0" fontId="8" fillId="0" borderId="0" xfId="0" applyFont="1" applyAlignment="1">
      <alignment horizontal="center" vertical="center"/>
    </xf>
    <xf numFmtId="0" fontId="0" fillId="0" borderId="18" xfId="0" applyBorder="1" applyAlignment="1">
      <alignment horizontal="center" vertical="center"/>
    </xf>
    <xf numFmtId="0" fontId="5" fillId="2" borderId="13" xfId="0" applyFont="1" applyFill="1" applyBorder="1" applyAlignment="1">
      <alignment horizontal="right" vertical="center"/>
    </xf>
    <xf numFmtId="0" fontId="10" fillId="3" borderId="13" xfId="0" applyFont="1" applyFill="1" applyBorder="1" applyAlignment="1" applyProtection="1">
      <alignment horizontal="center" vertical="center"/>
      <protection locked="0"/>
    </xf>
    <xf numFmtId="0" fontId="47" fillId="0" borderId="39" xfId="0" applyFont="1" applyBorder="1" applyAlignment="1">
      <alignment horizontal="center" vertical="center" wrapText="1"/>
    </xf>
    <xf numFmtId="0" fontId="47" fillId="0" borderId="21" xfId="0" applyFont="1" applyBorder="1" applyAlignment="1">
      <alignment horizontal="center" vertical="center" wrapText="1"/>
    </xf>
    <xf numFmtId="182" fontId="47" fillId="5" borderId="48" xfId="0" applyNumberFormat="1" applyFont="1" applyFill="1" applyBorder="1" applyAlignment="1" applyProtection="1">
      <alignment horizontal="left" vertical="center"/>
      <protection locked="0"/>
    </xf>
    <xf numFmtId="182" fontId="47" fillId="5" borderId="109" xfId="0" applyNumberFormat="1" applyFont="1" applyFill="1" applyBorder="1" applyAlignment="1" applyProtection="1">
      <alignment horizontal="left" vertical="center"/>
      <protection locked="0"/>
    </xf>
    <xf numFmtId="182" fontId="47" fillId="5" borderId="49" xfId="0" applyNumberFormat="1" applyFont="1" applyFill="1" applyBorder="1" applyAlignment="1" applyProtection="1">
      <alignment horizontal="left" vertical="center"/>
      <protection locked="0"/>
    </xf>
    <xf numFmtId="182" fontId="47" fillId="0" borderId="138" xfId="0" applyNumberFormat="1" applyFont="1" applyBorder="1" applyAlignment="1" applyProtection="1">
      <alignment horizontal="left" vertical="center"/>
    </xf>
    <xf numFmtId="182" fontId="47" fillId="0" borderId="137" xfId="0" applyNumberFormat="1" applyFont="1" applyBorder="1" applyAlignment="1" applyProtection="1">
      <alignment horizontal="left" vertical="center"/>
    </xf>
    <xf numFmtId="182" fontId="47" fillId="0" borderId="134" xfId="0" applyNumberFormat="1" applyFont="1" applyBorder="1" applyAlignment="1" applyProtection="1">
      <alignment horizontal="left" vertical="center"/>
    </xf>
    <xf numFmtId="182" fontId="47" fillId="0" borderId="9" xfId="0" applyNumberFormat="1" applyFont="1" applyBorder="1" applyAlignment="1" applyProtection="1">
      <alignment vertical="center"/>
    </xf>
    <xf numFmtId="182" fontId="47" fillId="0" borderId="4" xfId="0" applyNumberFormat="1" applyFont="1" applyBorder="1" applyAlignment="1" applyProtection="1">
      <alignment vertical="center"/>
    </xf>
    <xf numFmtId="182" fontId="47" fillId="0" borderId="31" xfId="0" applyNumberFormat="1" applyFont="1" applyBorder="1" applyAlignment="1" applyProtection="1">
      <alignment vertical="center"/>
    </xf>
    <xf numFmtId="182" fontId="47" fillId="0" borderId="7" xfId="0" applyNumberFormat="1" applyFont="1" applyBorder="1" applyAlignment="1" applyProtection="1">
      <alignment vertical="center"/>
    </xf>
    <xf numFmtId="182" fontId="47" fillId="0" borderId="13" xfId="0" applyNumberFormat="1" applyFont="1" applyBorder="1" applyAlignment="1" applyProtection="1">
      <alignment vertical="center"/>
    </xf>
    <xf numFmtId="182" fontId="47" fillId="0" borderId="27" xfId="0" applyNumberFormat="1" applyFont="1" applyBorder="1" applyAlignment="1" applyProtection="1">
      <alignment vertical="center"/>
    </xf>
    <xf numFmtId="182" fontId="47" fillId="0" borderId="53" xfId="0" applyNumberFormat="1" applyFont="1" applyBorder="1" applyAlignment="1" applyProtection="1">
      <alignment horizontal="center" vertical="center"/>
    </xf>
    <xf numFmtId="182" fontId="47" fillId="0" borderId="14" xfId="0" applyNumberFormat="1" applyFont="1" applyBorder="1" applyAlignment="1" applyProtection="1">
      <alignment horizontal="center" vertical="center"/>
    </xf>
    <xf numFmtId="0" fontId="47" fillId="0" borderId="118" xfId="0" applyFont="1" applyBorder="1" applyAlignment="1">
      <alignment horizontal="center" vertical="center"/>
    </xf>
    <xf numFmtId="0" fontId="47" fillId="0" borderId="39" xfId="0" applyFont="1" applyBorder="1" applyAlignment="1">
      <alignment horizontal="center" vertical="center"/>
    </xf>
    <xf numFmtId="0" fontId="47" fillId="0" borderId="21" xfId="0" applyFont="1" applyBorder="1" applyAlignment="1">
      <alignment horizontal="center" vertical="center"/>
    </xf>
    <xf numFmtId="0" fontId="49" fillId="0" borderId="148" xfId="0" applyFont="1" applyBorder="1" applyAlignment="1">
      <alignment horizontal="center" vertical="center"/>
    </xf>
    <xf numFmtId="0" fontId="49" fillId="0" borderId="147" xfId="0" applyFont="1" applyBorder="1" applyAlignment="1">
      <alignment horizontal="center" vertical="center"/>
    </xf>
    <xf numFmtId="0" fontId="49" fillId="0" borderId="145" xfId="0" applyFont="1" applyBorder="1" applyAlignment="1">
      <alignment horizontal="center" vertical="center"/>
    </xf>
    <xf numFmtId="0" fontId="49" fillId="0" borderId="144" xfId="0" applyFont="1" applyBorder="1" applyAlignment="1">
      <alignment horizontal="center" vertical="center"/>
    </xf>
    <xf numFmtId="0" fontId="49" fillId="0" borderId="143" xfId="0" applyFont="1" applyBorder="1" applyAlignment="1">
      <alignment horizontal="center" vertical="center"/>
    </xf>
    <xf numFmtId="0" fontId="49" fillId="0" borderId="142" xfId="0" applyFont="1" applyBorder="1" applyAlignment="1">
      <alignment horizontal="center" vertical="center"/>
    </xf>
    <xf numFmtId="0" fontId="47" fillId="0" borderId="51" xfId="0" applyFont="1" applyBorder="1" applyAlignment="1" applyProtection="1">
      <alignment horizontal="center" vertical="center"/>
    </xf>
    <xf numFmtId="0" fontId="47" fillId="0" borderId="6" xfId="0" applyFont="1" applyBorder="1" applyAlignment="1" applyProtection="1">
      <alignment horizontal="center" vertical="center"/>
    </xf>
    <xf numFmtId="0" fontId="47" fillId="0" borderId="59" xfId="0" applyFont="1" applyBorder="1" applyAlignment="1" applyProtection="1">
      <alignment horizontal="center" vertical="center"/>
    </xf>
    <xf numFmtId="0" fontId="47" fillId="0" borderId="139" xfId="0" applyFont="1" applyBorder="1" applyAlignment="1" applyProtection="1">
      <alignment horizontal="center" vertical="center"/>
    </xf>
    <xf numFmtId="0" fontId="47" fillId="0" borderId="40" xfId="0" applyFont="1" applyBorder="1" applyAlignment="1" applyProtection="1">
      <alignment horizontal="center" vertical="center"/>
    </xf>
    <xf numFmtId="0" fontId="47" fillId="0" borderId="111" xfId="0" applyFont="1" applyBorder="1" applyAlignment="1" applyProtection="1">
      <alignment horizontal="center" vertical="center"/>
    </xf>
    <xf numFmtId="0" fontId="47" fillId="0" borderId="65" xfId="0" applyFont="1" applyBorder="1" applyAlignment="1" applyProtection="1">
      <alignment horizontal="center" vertical="center"/>
    </xf>
    <xf numFmtId="0" fontId="47" fillId="0" borderId="52" xfId="0" applyFont="1" applyBorder="1" applyAlignment="1" applyProtection="1">
      <alignment horizontal="center" vertical="center"/>
    </xf>
    <xf numFmtId="0" fontId="47" fillId="0" borderId="31" xfId="0" applyFont="1" applyBorder="1" applyAlignment="1" applyProtection="1">
      <alignment horizontal="center" vertical="center"/>
    </xf>
    <xf numFmtId="0" fontId="47" fillId="0" borderId="52" xfId="0" applyFont="1" applyBorder="1" applyAlignment="1">
      <alignment horizontal="center" vertical="center"/>
    </xf>
    <xf numFmtId="0" fontId="47" fillId="0" borderId="31" xfId="0" applyFont="1" applyBorder="1" applyAlignment="1">
      <alignment horizontal="center" vertical="center"/>
    </xf>
    <xf numFmtId="0" fontId="47" fillId="0" borderId="7" xfId="0" applyFont="1" applyBorder="1" applyAlignment="1" applyProtection="1">
      <alignment horizontal="center" vertical="center"/>
    </xf>
    <xf numFmtId="0" fontId="47" fillId="0" borderId="13" xfId="0" applyFont="1" applyBorder="1" applyAlignment="1" applyProtection="1">
      <alignment horizontal="center" vertical="center"/>
    </xf>
    <xf numFmtId="0" fontId="47" fillId="0" borderId="27" xfId="0" applyFont="1" applyBorder="1" applyAlignment="1" applyProtection="1">
      <alignment horizontal="center" vertical="center"/>
    </xf>
    <xf numFmtId="0" fontId="47" fillId="0" borderId="118" xfId="0" applyFont="1" applyBorder="1" applyAlignment="1">
      <alignment horizontal="center" vertical="center" wrapText="1"/>
    </xf>
    <xf numFmtId="0" fontId="49" fillId="0" borderId="118" xfId="0" applyFont="1" applyBorder="1" applyAlignment="1">
      <alignment horizontal="center" vertical="center" wrapText="1"/>
    </xf>
    <xf numFmtId="0" fontId="49" fillId="0" borderId="39" xfId="0" applyFont="1" applyBorder="1" applyAlignment="1">
      <alignment horizontal="center" vertical="center" wrapText="1"/>
    </xf>
    <xf numFmtId="0" fontId="47" fillId="5" borderId="48" xfId="0" applyFont="1" applyFill="1" applyBorder="1" applyAlignment="1" applyProtection="1">
      <alignment horizontal="left" vertical="center"/>
      <protection locked="0"/>
    </xf>
    <xf numFmtId="0" fontId="47" fillId="5" borderId="109" xfId="0" applyFont="1" applyFill="1" applyBorder="1" applyAlignment="1" applyProtection="1">
      <alignment horizontal="left" vertical="center"/>
      <protection locked="0"/>
    </xf>
    <xf numFmtId="0" fontId="47" fillId="0" borderId="3" xfId="0" applyFont="1" applyBorder="1" applyAlignment="1" applyProtection="1">
      <alignment horizontal="center" vertical="center" wrapText="1"/>
    </xf>
    <xf numFmtId="0" fontId="47" fillId="0" borderId="30" xfId="0" applyFont="1" applyBorder="1" applyAlignment="1" applyProtection="1">
      <alignment horizontal="center" vertical="center"/>
    </xf>
    <xf numFmtId="182" fontId="47" fillId="0" borderId="41" xfId="0" applyNumberFormat="1" applyFont="1" applyBorder="1" applyAlignment="1" applyProtection="1">
      <alignment horizontal="left" vertical="center"/>
    </xf>
    <xf numFmtId="182" fontId="47" fillId="0" borderId="62" xfId="0" applyNumberFormat="1" applyFont="1" applyBorder="1" applyAlignment="1" applyProtection="1">
      <alignment horizontal="left" vertical="center"/>
    </xf>
    <xf numFmtId="182" fontId="47" fillId="0" borderId="50" xfId="0" applyNumberFormat="1" applyFont="1" applyBorder="1" applyAlignment="1" applyProtection="1">
      <alignment horizontal="left" vertical="center"/>
    </xf>
    <xf numFmtId="0" fontId="50" fillId="14" borderId="0" xfId="0" applyFont="1" applyFill="1" applyAlignment="1">
      <alignment horizontal="left" vertical="center" wrapText="1"/>
    </xf>
    <xf numFmtId="182" fontId="47" fillId="5" borderId="48" xfId="0" applyNumberFormat="1" applyFont="1" applyFill="1" applyBorder="1" applyAlignment="1" applyProtection="1">
      <alignment vertical="center"/>
      <protection locked="0"/>
    </xf>
    <xf numFmtId="182" fontId="47" fillId="5" borderId="109" xfId="0" applyNumberFormat="1" applyFont="1" applyFill="1" applyBorder="1" applyAlignment="1" applyProtection="1">
      <alignment vertical="center"/>
      <protection locked="0"/>
    </xf>
    <xf numFmtId="182" fontId="47" fillId="5" borderId="49" xfId="0" applyNumberFormat="1" applyFont="1" applyFill="1" applyBorder="1" applyAlignment="1" applyProtection="1">
      <alignment vertical="center"/>
      <protection locked="0"/>
    </xf>
    <xf numFmtId="0" fontId="52" fillId="9" borderId="0" xfId="0" applyFont="1" applyFill="1" applyAlignment="1">
      <alignment horizontal="center" vertical="center"/>
    </xf>
    <xf numFmtId="0" fontId="47" fillId="0" borderId="29" xfId="0" applyFont="1" applyBorder="1" applyAlignment="1" applyProtection="1">
      <alignment horizontal="center" vertical="center"/>
    </xf>
    <xf numFmtId="0" fontId="47" fillId="0" borderId="0" xfId="0" applyFont="1" applyAlignment="1" applyProtection="1">
      <alignment horizontal="center" vertical="center"/>
    </xf>
    <xf numFmtId="0" fontId="47" fillId="0" borderId="67" xfId="0" applyFont="1" applyBorder="1" applyAlignment="1" applyProtection="1">
      <alignment horizontal="center" vertical="center"/>
    </xf>
    <xf numFmtId="0" fontId="47" fillId="0" borderId="66" xfId="0" applyFont="1" applyBorder="1" applyAlignment="1" applyProtection="1">
      <alignment horizontal="center" vertical="center"/>
    </xf>
    <xf numFmtId="0" fontId="47" fillId="0" borderId="110" xfId="0" applyFont="1" applyBorder="1" applyAlignment="1" applyProtection="1">
      <alignment horizontal="center" vertical="center"/>
    </xf>
    <xf numFmtId="0" fontId="47" fillId="0" borderId="118" xfId="0" applyFont="1" applyBorder="1" applyAlignment="1" applyProtection="1">
      <alignment horizontal="center" vertical="center" wrapText="1"/>
    </xf>
    <xf numFmtId="0" fontId="47" fillId="0" borderId="39" xfId="0" applyFont="1" applyBorder="1" applyAlignment="1" applyProtection="1">
      <alignment horizontal="center" vertical="center" wrapText="1"/>
    </xf>
    <xf numFmtId="0" fontId="47" fillId="0" borderId="21" xfId="0" applyFont="1" applyBorder="1" applyAlignment="1" applyProtection="1">
      <alignment horizontal="center" vertical="center" wrapText="1"/>
    </xf>
    <xf numFmtId="0" fontId="47" fillId="0" borderId="16" xfId="0" applyFont="1" applyBorder="1" applyAlignment="1" applyProtection="1">
      <alignment horizontal="center" vertical="center" wrapText="1"/>
    </xf>
    <xf numFmtId="0" fontId="47" fillId="0" borderId="73" xfId="0" applyFont="1" applyBorder="1" applyAlignment="1" applyProtection="1">
      <alignment horizontal="center" vertical="center" wrapText="1"/>
    </xf>
    <xf numFmtId="0" fontId="47" fillId="0" borderId="146" xfId="0" applyFont="1" applyBorder="1" applyAlignment="1" applyProtection="1">
      <alignment horizontal="center" vertical="center" wrapText="1"/>
    </xf>
    <xf numFmtId="0" fontId="47" fillId="0" borderId="127" xfId="0" applyFont="1" applyBorder="1" applyAlignment="1" applyProtection="1">
      <alignment horizontal="center" vertical="center" wrapText="1"/>
    </xf>
    <xf numFmtId="0" fontId="47" fillId="0" borderId="70" xfId="0" applyFont="1" applyBorder="1" applyAlignment="1" applyProtection="1">
      <alignment horizontal="center" vertical="center" wrapText="1"/>
    </xf>
    <xf numFmtId="3" fontId="47" fillId="0" borderId="35" xfId="0" applyNumberFormat="1" applyFont="1" applyBorder="1" applyAlignment="1" applyProtection="1">
      <alignment horizontal="center" vertical="center"/>
    </xf>
    <xf numFmtId="3" fontId="47" fillId="0" borderId="58" xfId="0" applyNumberFormat="1" applyFont="1" applyBorder="1" applyAlignment="1" applyProtection="1">
      <alignment horizontal="center" vertical="center"/>
    </xf>
    <xf numFmtId="182" fontId="47" fillId="0" borderId="0" xfId="0" applyNumberFormat="1" applyFont="1" applyAlignment="1">
      <alignment horizontal="center" vertical="center"/>
    </xf>
    <xf numFmtId="182" fontId="47" fillId="0" borderId="13" xfId="0" applyNumberFormat="1" applyFont="1" applyBorder="1" applyAlignment="1" applyProtection="1">
      <alignment horizontal="center" vertical="center"/>
    </xf>
    <xf numFmtId="182" fontId="9" fillId="0" borderId="53" xfId="0" applyNumberFormat="1" applyFont="1" applyBorder="1" applyAlignment="1" applyProtection="1">
      <alignment horizontal="center" vertical="center"/>
    </xf>
    <xf numFmtId="182" fontId="9" fillId="0" borderId="14" xfId="0" applyNumberFormat="1" applyFont="1" applyBorder="1" applyAlignment="1" applyProtection="1">
      <alignment horizontal="center" vertical="center"/>
    </xf>
    <xf numFmtId="182" fontId="9" fillId="0" borderId="7" xfId="0" applyNumberFormat="1" applyFont="1" applyBorder="1" applyAlignment="1" applyProtection="1">
      <alignment vertical="center"/>
    </xf>
    <xf numFmtId="182" fontId="9" fillId="0" borderId="13" xfId="0" applyNumberFormat="1" applyFont="1" applyBorder="1" applyAlignment="1" applyProtection="1">
      <alignment vertical="center"/>
    </xf>
    <xf numFmtId="182" fontId="9" fillId="0" borderId="27" xfId="0" applyNumberFormat="1" applyFont="1" applyBorder="1" applyAlignment="1" applyProtection="1">
      <alignment vertical="center"/>
    </xf>
    <xf numFmtId="182" fontId="9" fillId="0" borderId="9" xfId="0" applyNumberFormat="1" applyFont="1" applyBorder="1" applyAlignment="1" applyProtection="1">
      <alignment vertical="center"/>
    </xf>
    <xf numFmtId="182" fontId="9" fillId="0" borderId="4" xfId="0" applyNumberFormat="1" applyFont="1" applyBorder="1" applyAlignment="1" applyProtection="1">
      <alignment vertical="center"/>
    </xf>
    <xf numFmtId="182" fontId="9" fillId="0" borderId="31" xfId="0" applyNumberFormat="1" applyFont="1" applyBorder="1" applyAlignment="1" applyProtection="1">
      <alignment vertical="center"/>
    </xf>
    <xf numFmtId="182" fontId="9" fillId="0" borderId="152" xfId="0" applyNumberFormat="1" applyFont="1" applyBorder="1" applyAlignment="1" applyProtection="1">
      <alignment horizontal="left" vertical="center"/>
    </xf>
    <xf numFmtId="182" fontId="9" fillId="0" borderId="151" xfId="0" applyNumberFormat="1" applyFont="1" applyBorder="1" applyAlignment="1" applyProtection="1">
      <alignment horizontal="left" vertical="center"/>
    </xf>
    <xf numFmtId="182" fontId="9" fillId="5" borderId="155" xfId="0" applyNumberFormat="1" applyFont="1" applyFill="1" applyBorder="1" applyAlignment="1" applyProtection="1">
      <alignment horizontal="left" vertical="center" shrinkToFit="1"/>
      <protection locked="0"/>
    </xf>
    <xf numFmtId="182" fontId="9" fillId="5" borderId="156" xfId="0" applyNumberFormat="1" applyFont="1" applyFill="1" applyBorder="1" applyAlignment="1" applyProtection="1">
      <alignment horizontal="left" vertical="center" shrinkToFit="1"/>
      <protection locked="0"/>
    </xf>
    <xf numFmtId="182" fontId="9" fillId="5" borderId="154" xfId="0" applyNumberFormat="1" applyFont="1" applyFill="1" applyBorder="1" applyAlignment="1" applyProtection="1">
      <alignment horizontal="left" vertical="center" shrinkToFit="1"/>
      <protection locked="0"/>
    </xf>
    <xf numFmtId="0" fontId="9" fillId="0" borderId="3" xfId="0" applyFont="1" applyBorder="1" applyAlignment="1" applyProtection="1">
      <alignment horizontal="center" vertical="center" wrapText="1"/>
    </xf>
    <xf numFmtId="0" fontId="9" fillId="0" borderId="30" xfId="0" applyFont="1" applyBorder="1" applyAlignment="1" applyProtection="1">
      <alignment horizontal="center" vertical="center"/>
    </xf>
    <xf numFmtId="0" fontId="9" fillId="0" borderId="52" xfId="0" applyFont="1" applyBorder="1" applyAlignment="1" applyProtection="1">
      <alignment horizontal="center" vertical="center"/>
    </xf>
    <xf numFmtId="0" fontId="9" fillId="0" borderId="4" xfId="0" applyFont="1" applyBorder="1" applyAlignment="1" applyProtection="1">
      <alignment horizontal="center" vertical="center"/>
    </xf>
    <xf numFmtId="182" fontId="9" fillId="5" borderId="155" xfId="0" applyNumberFormat="1" applyFont="1" applyFill="1" applyBorder="1" applyAlignment="1" applyProtection="1">
      <alignment vertical="center" shrinkToFit="1"/>
      <protection locked="0"/>
    </xf>
    <xf numFmtId="182" fontId="9" fillId="5" borderId="154" xfId="0" applyNumberFormat="1" applyFont="1" applyFill="1" applyBorder="1" applyAlignment="1" applyProtection="1">
      <alignment vertical="center" shrinkToFit="1"/>
      <protection locked="0"/>
    </xf>
    <xf numFmtId="182" fontId="9" fillId="0" borderId="29" xfId="0" applyNumberFormat="1" applyFont="1" applyBorder="1" applyAlignment="1" applyProtection="1">
      <alignment horizontal="left" vertical="center"/>
    </xf>
    <xf numFmtId="182" fontId="9" fillId="0" borderId="0" xfId="0" applyNumberFormat="1" applyFont="1" applyAlignment="1" applyProtection="1">
      <alignment horizontal="left" vertical="center"/>
    </xf>
    <xf numFmtId="0" fontId="59" fillId="11" borderId="118" xfId="0" applyFont="1" applyFill="1" applyBorder="1" applyAlignment="1" applyProtection="1">
      <alignment horizontal="center" vertical="top" wrapText="1"/>
    </xf>
    <xf numFmtId="0" fontId="59" fillId="11" borderId="21" xfId="0" applyFont="1" applyFill="1" applyBorder="1" applyAlignment="1" applyProtection="1">
      <alignment horizontal="center" vertical="top" wrapText="1"/>
    </xf>
    <xf numFmtId="0" fontId="59" fillId="11" borderId="18" xfId="0" applyFont="1" applyFill="1" applyBorder="1" applyAlignment="1" applyProtection="1">
      <alignment horizontal="center" vertical="top" wrapText="1"/>
    </xf>
    <xf numFmtId="2" fontId="8" fillId="0" borderId="0" xfId="0" applyNumberFormat="1" applyFont="1" applyAlignment="1" applyProtection="1">
      <alignment horizontal="center" vertical="center"/>
    </xf>
    <xf numFmtId="0" fontId="9" fillId="5" borderId="37" xfId="0" applyFont="1" applyFill="1" applyBorder="1" applyAlignment="1" applyProtection="1">
      <alignment horizontal="center" vertical="center" shrinkToFit="1"/>
      <protection locked="0"/>
    </xf>
    <xf numFmtId="0" fontId="9" fillId="5" borderId="60" xfId="0" applyFont="1" applyFill="1" applyBorder="1" applyAlignment="1" applyProtection="1">
      <alignment horizontal="center" vertical="center" shrinkToFit="1"/>
      <protection locked="0"/>
    </xf>
    <xf numFmtId="0" fontId="9" fillId="0" borderId="51" xfId="0" applyFont="1" applyBorder="1" applyAlignment="1" applyProtection="1">
      <alignment horizontal="center" vertical="center"/>
    </xf>
    <xf numFmtId="0" fontId="9" fillId="0" borderId="59" xfId="0" applyFont="1" applyBorder="1" applyAlignment="1" applyProtection="1">
      <alignment horizontal="center" vertical="center"/>
    </xf>
    <xf numFmtId="0" fontId="9" fillId="0" borderId="139" xfId="0" applyFont="1" applyBorder="1" applyAlignment="1" applyProtection="1">
      <alignment horizontal="center" vertical="center"/>
    </xf>
    <xf numFmtId="0" fontId="9" fillId="0" borderId="111" xfId="0" applyFont="1" applyBorder="1" applyAlignment="1" applyProtection="1">
      <alignment horizontal="center" vertical="center"/>
    </xf>
    <xf numFmtId="0" fontId="9" fillId="0" borderId="6" xfId="0" applyFont="1" applyBorder="1" applyAlignment="1" applyProtection="1">
      <alignment horizontal="center" vertical="center"/>
    </xf>
    <xf numFmtId="0" fontId="59" fillId="11" borderId="18" xfId="0" applyFont="1" applyFill="1" applyBorder="1" applyAlignment="1" applyProtection="1">
      <alignment horizontal="center" vertical="center" wrapText="1"/>
    </xf>
    <xf numFmtId="0" fontId="59" fillId="12" borderId="18" xfId="0" applyFont="1" applyFill="1" applyBorder="1" applyAlignment="1" applyProtection="1">
      <alignment horizontal="center" vertical="top" wrapText="1"/>
    </xf>
    <xf numFmtId="0" fontId="60" fillId="0" borderId="18" xfId="0" applyFont="1" applyBorder="1" applyAlignment="1" applyProtection="1">
      <alignment horizontal="center" vertical="top" wrapText="1"/>
    </xf>
    <xf numFmtId="0" fontId="59" fillId="11" borderId="18" xfId="0" applyFont="1" applyFill="1" applyBorder="1" applyAlignment="1" applyProtection="1">
      <alignment horizontal="center" vertical="center" textRotation="90" wrapText="1"/>
    </xf>
    <xf numFmtId="0" fontId="59" fillId="12" borderId="18" xfId="0" applyFont="1" applyFill="1" applyBorder="1" applyAlignment="1" applyProtection="1">
      <alignment horizontal="center" vertical="center" wrapText="1"/>
    </xf>
    <xf numFmtId="0" fontId="58" fillId="11" borderId="94" xfId="0" applyFont="1" applyFill="1" applyBorder="1" applyAlignment="1" applyProtection="1">
      <alignment horizontal="center" vertical="top" wrapText="1"/>
    </xf>
    <xf numFmtId="0" fontId="58" fillId="11" borderId="97" xfId="0" applyFont="1" applyFill="1" applyBorder="1" applyAlignment="1" applyProtection="1">
      <alignment horizontal="center" vertical="top" wrapText="1"/>
    </xf>
    <xf numFmtId="0" fontId="58" fillId="11" borderId="98" xfId="0" applyFont="1" applyFill="1" applyBorder="1" applyAlignment="1" applyProtection="1">
      <alignment horizontal="center" vertical="top" wrapText="1"/>
    </xf>
    <xf numFmtId="0" fontId="58" fillId="11" borderId="110" xfId="0" applyFont="1" applyFill="1" applyBorder="1" applyAlignment="1" applyProtection="1">
      <alignment horizontal="center" vertical="top" wrapText="1"/>
    </xf>
    <xf numFmtId="0" fontId="58" fillId="11" borderId="40" xfId="0" applyFont="1" applyFill="1" applyBorder="1" applyAlignment="1" applyProtection="1">
      <alignment horizontal="center" vertical="top" wrapText="1"/>
    </xf>
    <xf numFmtId="0" fontId="58" fillId="11" borderId="111" xfId="0" applyFont="1" applyFill="1" applyBorder="1" applyAlignment="1" applyProtection="1">
      <alignment horizontal="center" vertical="top" wrapText="1"/>
    </xf>
    <xf numFmtId="0" fontId="58" fillId="11" borderId="18" xfId="0" applyFont="1" applyFill="1" applyBorder="1" applyAlignment="1" applyProtection="1">
      <alignment horizontal="center" vertical="top" wrapText="1"/>
    </xf>
    <xf numFmtId="0" fontId="60" fillId="0" borderId="94" xfId="0" applyFont="1" applyBorder="1" applyAlignment="1" applyProtection="1">
      <alignment horizontal="center" vertical="top" wrapText="1"/>
    </xf>
    <xf numFmtId="0" fontId="60" fillId="0" borderId="97" xfId="0" applyFont="1" applyBorder="1" applyAlignment="1" applyProtection="1">
      <alignment horizontal="center" vertical="top" wrapText="1"/>
    </xf>
    <xf numFmtId="0" fontId="60" fillId="0" borderId="98" xfId="0" applyFont="1" applyBorder="1" applyAlignment="1" applyProtection="1">
      <alignment horizontal="center" vertical="top" wrapText="1"/>
    </xf>
    <xf numFmtId="0" fontId="60" fillId="0" borderId="110" xfId="0" applyFont="1" applyBorder="1" applyAlignment="1" applyProtection="1">
      <alignment horizontal="center" vertical="top" wrapText="1"/>
    </xf>
    <xf numFmtId="0" fontId="60" fillId="0" borderId="40" xfId="0" applyFont="1" applyBorder="1" applyAlignment="1" applyProtection="1">
      <alignment horizontal="center" vertical="top" wrapText="1"/>
    </xf>
    <xf numFmtId="0" fontId="60" fillId="0" borderId="111" xfId="0" applyFont="1" applyBorder="1" applyAlignment="1" applyProtection="1">
      <alignment horizontal="center" vertical="top" wrapText="1"/>
    </xf>
    <xf numFmtId="0" fontId="60" fillId="0" borderId="66" xfId="0" applyFont="1" applyBorder="1" applyAlignment="1" applyProtection="1">
      <alignment horizontal="center" vertical="top" wrapText="1"/>
    </xf>
    <xf numFmtId="0" fontId="60" fillId="0" borderId="0" xfId="0" applyFont="1" applyAlignment="1" applyProtection="1">
      <alignment horizontal="center" vertical="top" wrapText="1"/>
    </xf>
    <xf numFmtId="0" fontId="60" fillId="0" borderId="67" xfId="0" applyFont="1" applyBorder="1" applyAlignment="1" applyProtection="1">
      <alignment horizontal="center" vertical="top" wrapText="1"/>
    </xf>
    <xf numFmtId="0" fontId="58" fillId="11" borderId="118" xfId="0" applyFont="1" applyFill="1" applyBorder="1" applyAlignment="1" applyProtection="1">
      <alignment horizontal="center" vertical="top" wrapText="1"/>
    </xf>
    <xf numFmtId="0" fontId="60" fillId="0" borderId="118" xfId="0" applyFont="1" applyBorder="1" applyAlignment="1" applyProtection="1">
      <alignment horizontal="center" vertical="top" wrapText="1"/>
    </xf>
    <xf numFmtId="0" fontId="60" fillId="0" borderId="21" xfId="0" applyFont="1" applyBorder="1" applyAlignment="1" applyProtection="1">
      <alignment horizontal="center" vertical="top" wrapText="1"/>
    </xf>
    <xf numFmtId="0" fontId="60" fillId="11" borderId="94" xfId="0" applyFont="1" applyFill="1" applyBorder="1" applyAlignment="1" applyProtection="1">
      <alignment horizontal="center" vertical="top" wrapText="1"/>
    </xf>
    <xf numFmtId="0" fontId="60" fillId="11" borderId="97" xfId="0" applyFont="1" applyFill="1" applyBorder="1" applyAlignment="1" applyProtection="1">
      <alignment horizontal="center" vertical="top" wrapText="1"/>
    </xf>
    <xf numFmtId="0" fontId="60" fillId="11" borderId="98" xfId="0" applyFont="1" applyFill="1" applyBorder="1" applyAlignment="1" applyProtection="1">
      <alignment horizontal="center" vertical="top" wrapText="1"/>
    </xf>
    <xf numFmtId="0" fontId="60" fillId="11" borderId="110" xfId="0" applyFont="1" applyFill="1" applyBorder="1" applyAlignment="1" applyProtection="1">
      <alignment horizontal="center" vertical="top" wrapText="1"/>
    </xf>
    <xf numFmtId="0" fontId="60" fillId="11" borderId="40" xfId="0" applyFont="1" applyFill="1" applyBorder="1" applyAlignment="1" applyProtection="1">
      <alignment horizontal="center" vertical="top" wrapText="1"/>
    </xf>
    <xf numFmtId="0" fontId="60" fillId="11" borderId="111" xfId="0" applyFont="1" applyFill="1" applyBorder="1" applyAlignment="1" applyProtection="1">
      <alignment horizontal="center" vertical="top" wrapText="1"/>
    </xf>
    <xf numFmtId="0" fontId="58" fillId="12" borderId="18" xfId="0" applyFont="1" applyFill="1" applyBorder="1" applyAlignment="1" applyProtection="1">
      <alignment horizontal="center" vertical="top" wrapText="1"/>
    </xf>
    <xf numFmtId="0" fontId="59" fillId="12" borderId="18" xfId="0" applyFont="1" applyFill="1" applyBorder="1" applyAlignment="1" applyProtection="1">
      <alignment horizontal="center" vertical="center"/>
    </xf>
    <xf numFmtId="0" fontId="57" fillId="0" borderId="18" xfId="0" applyFont="1" applyBorder="1" applyAlignment="1" applyProtection="1">
      <alignment horizontal="center" vertical="center" wrapText="1"/>
    </xf>
    <xf numFmtId="0" fontId="59" fillId="11" borderId="18" xfId="0" applyFont="1" applyFill="1" applyBorder="1" applyAlignment="1" applyProtection="1">
      <alignment horizontal="center" vertical="center"/>
    </xf>
    <xf numFmtId="0" fontId="57" fillId="0" borderId="18" xfId="0" applyFont="1" applyBorder="1" applyAlignment="1" applyProtection="1">
      <alignment horizontal="center" vertical="center"/>
    </xf>
    <xf numFmtId="0" fontId="10" fillId="0" borderId="25" xfId="0" applyFont="1" applyBorder="1" applyAlignment="1">
      <alignment horizontal="center" vertical="center"/>
    </xf>
    <xf numFmtId="0" fontId="10" fillId="0" borderId="23" xfId="0" applyFont="1" applyBorder="1" applyAlignment="1">
      <alignment horizontal="center" vertical="center"/>
    </xf>
    <xf numFmtId="0" fontId="10" fillId="0" borderId="61" xfId="0" applyFont="1" applyBorder="1" applyAlignment="1">
      <alignment horizontal="center" vertical="center"/>
    </xf>
    <xf numFmtId="38" fontId="5" fillId="0" borderId="94" xfId="1" applyFont="1" applyFill="1" applyBorder="1" applyAlignment="1">
      <alignment horizontal="center" vertical="center"/>
    </xf>
    <xf numFmtId="38" fontId="5" fillId="0" borderId="95" xfId="1" applyFont="1" applyFill="1" applyBorder="1" applyAlignment="1">
      <alignment horizontal="center" vertical="center"/>
    </xf>
    <xf numFmtId="38" fontId="5" fillId="0" borderId="38" xfId="1" applyFont="1" applyFill="1" applyBorder="1" applyAlignment="1">
      <alignment horizontal="center" vertical="center"/>
    </xf>
    <xf numFmtId="38" fontId="5" fillId="0" borderId="96" xfId="1" applyFont="1" applyFill="1" applyBorder="1" applyAlignment="1">
      <alignment horizontal="center" vertical="center"/>
    </xf>
    <xf numFmtId="0" fontId="5" fillId="0" borderId="97" xfId="0" applyFont="1" applyBorder="1" applyAlignment="1">
      <alignment horizontal="center" vertical="center"/>
    </xf>
    <xf numFmtId="0" fontId="5" fillId="0" borderId="98" xfId="0" applyFont="1" applyBorder="1" applyAlignment="1">
      <alignment horizontal="center" vertical="center"/>
    </xf>
    <xf numFmtId="0" fontId="5" fillId="0" borderId="3" xfId="0" applyFont="1" applyBorder="1" applyAlignment="1">
      <alignment horizontal="center" vertical="center"/>
    </xf>
    <xf numFmtId="0" fontId="5" fillId="0" borderId="60" xfId="0" applyFont="1" applyBorder="1" applyAlignment="1">
      <alignment horizontal="center" vertical="center"/>
    </xf>
    <xf numFmtId="0" fontId="5" fillId="0" borderId="94" xfId="0" applyFont="1" applyBorder="1" applyAlignment="1">
      <alignment horizontal="center" vertical="center" wrapText="1"/>
    </xf>
    <xf numFmtId="0" fontId="5" fillId="0" borderId="95"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99" xfId="0" applyFont="1" applyBorder="1" applyAlignment="1">
      <alignment horizontal="center" vertical="center"/>
    </xf>
    <xf numFmtId="0" fontId="5" fillId="0" borderId="100" xfId="0" applyFont="1" applyBorder="1" applyAlignment="1">
      <alignment horizontal="center" vertical="center"/>
    </xf>
    <xf numFmtId="0" fontId="5" fillId="0" borderId="101" xfId="0" applyFont="1" applyBorder="1" applyAlignment="1">
      <alignment horizontal="center" vertical="center"/>
    </xf>
    <xf numFmtId="2" fontId="8" fillId="0" borderId="0" xfId="0" applyNumberFormat="1" applyFont="1" applyAlignment="1">
      <alignment horizontal="center" vertical="center"/>
    </xf>
    <xf numFmtId="0" fontId="5" fillId="0" borderId="25"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177" fontId="5" fillId="0" borderId="23" xfId="0" applyNumberFormat="1" applyFont="1" applyBorder="1" applyAlignment="1">
      <alignment horizontal="center" vertical="center"/>
    </xf>
    <xf numFmtId="177" fontId="5" fillId="0" borderId="24" xfId="0" applyNumberFormat="1" applyFont="1" applyBorder="1" applyAlignment="1">
      <alignment horizontal="center" vertical="center"/>
    </xf>
    <xf numFmtId="0" fontId="5" fillId="0" borderId="91" xfId="0" applyFont="1" applyBorder="1" applyAlignment="1">
      <alignment horizontal="center" vertical="center"/>
    </xf>
    <xf numFmtId="0" fontId="5" fillId="0" borderId="34" xfId="0" applyFont="1" applyBorder="1" applyAlignment="1">
      <alignment horizontal="center" vertical="center"/>
    </xf>
    <xf numFmtId="0" fontId="5" fillId="0" borderId="92" xfId="0" applyFont="1" applyBorder="1" applyAlignment="1">
      <alignment horizontal="center" vertical="center"/>
    </xf>
    <xf numFmtId="0" fontId="5" fillId="0" borderId="39" xfId="0" applyFont="1" applyBorder="1" applyAlignment="1">
      <alignment horizontal="center" vertical="center"/>
    </xf>
    <xf numFmtId="0" fontId="5" fillId="0" borderId="93" xfId="0" applyFont="1" applyBorder="1" applyAlignment="1">
      <alignment horizontal="center" vertical="center"/>
    </xf>
    <xf numFmtId="0" fontId="5" fillId="0" borderId="20" xfId="0" applyFont="1" applyBorder="1" applyAlignment="1">
      <alignment horizontal="center" vertical="center"/>
    </xf>
    <xf numFmtId="0" fontId="5" fillId="0" borderId="3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35" xfId="0" applyFont="1" applyBorder="1" applyAlignment="1">
      <alignment horizontal="center" vertical="center" shrinkToFit="1"/>
    </xf>
    <xf numFmtId="0" fontId="5" fillId="0" borderId="5" xfId="0" applyFont="1" applyBorder="1" applyAlignment="1">
      <alignment horizontal="center" vertical="center" shrinkToFit="1"/>
    </xf>
    <xf numFmtId="178" fontId="5" fillId="0" borderId="16" xfId="0" applyNumberFormat="1" applyFont="1" applyBorder="1" applyAlignment="1">
      <alignment horizontal="center" vertical="center"/>
    </xf>
    <xf numFmtId="178" fontId="5" fillId="0" borderId="73" xfId="0" applyNumberFormat="1" applyFont="1" applyBorder="1" applyAlignment="1">
      <alignment horizontal="center" vertical="center"/>
    </xf>
    <xf numFmtId="49" fontId="9" fillId="3" borderId="48" xfId="0" applyNumberFormat="1" applyFont="1" applyFill="1" applyBorder="1" applyAlignment="1" applyProtection="1">
      <alignment horizontal="left" vertical="center" shrinkToFit="1"/>
      <protection locked="0"/>
    </xf>
    <xf numFmtId="49" fontId="10" fillId="3" borderId="49" xfId="0" applyNumberFormat="1" applyFont="1" applyFill="1" applyBorder="1" applyAlignment="1" applyProtection="1">
      <alignment horizontal="left" vertical="center" shrinkToFit="1"/>
      <protection locked="0"/>
    </xf>
    <xf numFmtId="0" fontId="9" fillId="3" borderId="87" xfId="0" applyFont="1" applyFill="1" applyBorder="1" applyAlignment="1" applyProtection="1">
      <alignment horizontal="center" vertical="center" shrinkToFit="1"/>
      <protection locked="0"/>
    </xf>
    <xf numFmtId="0" fontId="9" fillId="3" borderId="84" xfId="0" applyFont="1" applyFill="1" applyBorder="1" applyAlignment="1" applyProtection="1">
      <alignment horizontal="center" vertical="center" shrinkToFit="1"/>
      <protection locked="0"/>
    </xf>
    <xf numFmtId="0" fontId="9" fillId="3" borderId="85" xfId="0" applyFont="1" applyFill="1" applyBorder="1" applyAlignment="1" applyProtection="1">
      <alignment horizontal="center" vertical="center" shrinkToFit="1"/>
      <protection locked="0"/>
    </xf>
    <xf numFmtId="0" fontId="9" fillId="3" borderId="64" xfId="0" applyFont="1" applyFill="1" applyBorder="1" applyAlignment="1" applyProtection="1">
      <alignment horizontal="center" vertical="center" shrinkToFit="1"/>
      <protection locked="0"/>
    </xf>
    <xf numFmtId="0" fontId="9" fillId="3" borderId="64" xfId="0" applyFont="1" applyFill="1" applyBorder="1" applyAlignment="1" applyProtection="1">
      <alignment horizontal="center" vertical="center"/>
      <protection locked="0"/>
    </xf>
    <xf numFmtId="0" fontId="5" fillId="3" borderId="68" xfId="0" applyFont="1" applyFill="1" applyBorder="1" applyAlignment="1">
      <alignment horizontal="center" vertical="center"/>
    </xf>
    <xf numFmtId="0" fontId="5" fillId="3" borderId="86" xfId="0" applyFont="1" applyFill="1" applyBorder="1" applyAlignment="1">
      <alignment horizontal="center" vertical="center"/>
    </xf>
    <xf numFmtId="0" fontId="9" fillId="5" borderId="64" xfId="1" applyNumberFormat="1" applyFont="1" applyFill="1" applyBorder="1" applyAlignment="1" applyProtection="1">
      <alignment horizontal="center" vertical="center"/>
      <protection locked="0"/>
    </xf>
    <xf numFmtId="0" fontId="9" fillId="5" borderId="68" xfId="1" applyNumberFormat="1" applyFont="1" applyFill="1" applyBorder="1" applyAlignment="1" applyProtection="1">
      <alignment horizontal="center" vertical="center"/>
      <protection locked="0"/>
    </xf>
    <xf numFmtId="0" fontId="5" fillId="0" borderId="0" xfId="0" applyFont="1" applyAlignment="1">
      <alignment horizontal="center" vertical="center"/>
    </xf>
    <xf numFmtId="0" fontId="5" fillId="0" borderId="38" xfId="0" applyFont="1" applyBorder="1" applyAlignment="1">
      <alignment horizontal="center"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5" fillId="0" borderId="36" xfId="0" applyFont="1" applyBorder="1" applyAlignment="1">
      <alignment horizontal="center" vertical="center"/>
    </xf>
    <xf numFmtId="0" fontId="5" fillId="0" borderId="70" xfId="0" applyFont="1" applyBorder="1" applyAlignment="1">
      <alignment horizontal="center" vertical="center"/>
    </xf>
    <xf numFmtId="0" fontId="5" fillId="0" borderId="22" xfId="0" applyFont="1" applyBorder="1" applyAlignment="1">
      <alignment horizontal="center" vertical="center"/>
    </xf>
    <xf numFmtId="0" fontId="5" fillId="3" borderId="32" xfId="0" applyFont="1" applyFill="1" applyBorder="1" applyAlignment="1">
      <alignment horizontal="center" vertical="center"/>
    </xf>
    <xf numFmtId="0" fontId="5" fillId="3" borderId="88" xfId="0" applyFont="1" applyFill="1" applyBorder="1" applyAlignment="1">
      <alignment horizontal="center" vertical="center"/>
    </xf>
    <xf numFmtId="0" fontId="9" fillId="5" borderId="32" xfId="1" applyNumberFormat="1" applyFont="1" applyFill="1" applyBorder="1" applyAlignment="1" applyProtection="1">
      <alignment horizontal="center" vertical="center"/>
      <protection locked="0"/>
    </xf>
    <xf numFmtId="0" fontId="9" fillId="5" borderId="42" xfId="1" applyNumberFormat="1" applyFont="1" applyFill="1" applyBorder="1" applyAlignment="1" applyProtection="1">
      <alignment horizontal="center" vertical="center"/>
      <protection locked="0"/>
    </xf>
    <xf numFmtId="0" fontId="9" fillId="5" borderId="77" xfId="1" applyNumberFormat="1" applyFont="1" applyFill="1" applyBorder="1" applyAlignment="1" applyProtection="1">
      <alignment horizontal="center" vertical="center"/>
      <protection locked="0"/>
    </xf>
    <xf numFmtId="0" fontId="9" fillId="5" borderId="88" xfId="1" applyNumberFormat="1" applyFont="1" applyFill="1" applyBorder="1" applyAlignment="1" applyProtection="1">
      <alignment horizontal="center" vertical="center"/>
      <protection locked="0"/>
    </xf>
    <xf numFmtId="0" fontId="9" fillId="5" borderId="50" xfId="1" applyNumberFormat="1" applyFont="1" applyFill="1" applyBorder="1" applyAlignment="1" applyProtection="1">
      <alignment horizontal="center" vertical="center"/>
      <protection locked="0"/>
    </xf>
    <xf numFmtId="49" fontId="9" fillId="3" borderId="41" xfId="0" applyNumberFormat="1" applyFont="1" applyFill="1" applyBorder="1" applyAlignment="1" applyProtection="1">
      <alignment horizontal="left" vertical="center" shrinkToFit="1"/>
      <protection locked="0"/>
    </xf>
    <xf numFmtId="49" fontId="10" fillId="3" borderId="50" xfId="0" applyNumberFormat="1" applyFont="1" applyFill="1" applyBorder="1" applyAlignment="1" applyProtection="1">
      <alignment horizontal="left" vertical="center" shrinkToFit="1"/>
      <protection locked="0"/>
    </xf>
    <xf numFmtId="0" fontId="9" fillId="3" borderId="88" xfId="0" applyFont="1" applyFill="1" applyBorder="1" applyAlignment="1" applyProtection="1">
      <alignment horizontal="center" vertical="center" shrinkToFit="1"/>
      <protection locked="0"/>
    </xf>
    <xf numFmtId="0" fontId="9" fillId="3" borderId="76" xfId="0" applyFont="1" applyFill="1" applyBorder="1" applyAlignment="1" applyProtection="1">
      <alignment horizontal="center" vertical="center" shrinkToFit="1"/>
      <protection locked="0"/>
    </xf>
    <xf numFmtId="0" fontId="9" fillId="3" borderId="77" xfId="0" applyFont="1" applyFill="1" applyBorder="1" applyAlignment="1" applyProtection="1">
      <alignment horizontal="center" vertical="center" shrinkToFit="1"/>
      <protection locked="0"/>
    </xf>
    <xf numFmtId="0" fontId="9" fillId="3" borderId="32" xfId="0" applyFont="1" applyFill="1" applyBorder="1" applyAlignment="1" applyProtection="1">
      <alignment horizontal="center" vertical="center" shrinkToFit="1"/>
      <protection locked="0"/>
    </xf>
    <xf numFmtId="0" fontId="9" fillId="3" borderId="39" xfId="0" applyFont="1" applyFill="1" applyBorder="1" applyAlignment="1" applyProtection="1">
      <alignment horizontal="center" vertical="center"/>
      <protection locked="0"/>
    </xf>
    <xf numFmtId="0" fontId="9" fillId="5" borderId="86" xfId="1" applyNumberFormat="1" applyFont="1" applyFill="1" applyBorder="1" applyAlignment="1" applyProtection="1">
      <alignment horizontal="center" vertical="center"/>
      <protection locked="0"/>
    </xf>
    <xf numFmtId="0" fontId="9" fillId="5" borderId="80" xfId="1" applyNumberFormat="1" applyFont="1" applyFill="1" applyBorder="1" applyAlignment="1" applyProtection="1">
      <alignment horizontal="center" vertical="center"/>
      <protection locked="0"/>
    </xf>
    <xf numFmtId="178" fontId="5" fillId="0" borderId="64" xfId="0" applyNumberFormat="1" applyFont="1" applyBorder="1" applyAlignment="1">
      <alignment horizontal="center" vertical="center"/>
    </xf>
    <xf numFmtId="178" fontId="5" fillId="0" borderId="69" xfId="0" applyNumberFormat="1" applyFont="1" applyBorder="1" applyAlignment="1">
      <alignment horizontal="center" vertical="center"/>
    </xf>
    <xf numFmtId="0" fontId="9" fillId="5" borderId="49" xfId="1" applyNumberFormat="1" applyFont="1" applyFill="1" applyBorder="1" applyAlignment="1" applyProtection="1">
      <alignment horizontal="center" vertical="center"/>
      <protection locked="0"/>
    </xf>
    <xf numFmtId="0" fontId="9" fillId="5" borderId="85" xfId="1" applyNumberFormat="1" applyFont="1" applyFill="1" applyBorder="1" applyAlignment="1" applyProtection="1">
      <alignment horizontal="center" vertical="center"/>
      <protection locked="0"/>
    </xf>
    <xf numFmtId="0" fontId="9" fillId="5" borderId="87" xfId="1" applyNumberFormat="1" applyFont="1" applyFill="1" applyBorder="1" applyAlignment="1" applyProtection="1">
      <alignment horizontal="center" vertical="center"/>
      <protection locked="0"/>
    </xf>
    <xf numFmtId="0" fontId="9" fillId="3" borderId="68" xfId="0" applyFont="1" applyFill="1" applyBorder="1" applyAlignment="1" applyProtection="1">
      <alignment horizontal="center" vertical="center"/>
      <protection locked="0"/>
    </xf>
    <xf numFmtId="0" fontId="9" fillId="3" borderId="49" xfId="0" applyFont="1" applyFill="1" applyBorder="1" applyAlignment="1" applyProtection="1">
      <alignment horizontal="center" vertical="center"/>
      <protection locked="0"/>
    </xf>
    <xf numFmtId="0" fontId="5" fillId="3" borderId="49" xfId="0" applyFont="1" applyFill="1" applyBorder="1" applyAlignment="1">
      <alignment horizontal="center" vertical="center"/>
    </xf>
    <xf numFmtId="49" fontId="9" fillId="3" borderId="49" xfId="0" applyNumberFormat="1" applyFont="1" applyFill="1" applyBorder="1" applyAlignment="1" applyProtection="1">
      <alignment horizontal="left" vertical="center" shrinkToFit="1"/>
      <protection locked="0"/>
    </xf>
    <xf numFmtId="0" fontId="9" fillId="3" borderId="68" xfId="0" applyFont="1" applyFill="1" applyBorder="1" applyAlignment="1" applyProtection="1">
      <alignment horizontal="center" vertical="center" shrinkToFit="1"/>
      <protection locked="0"/>
    </xf>
    <xf numFmtId="0" fontId="9" fillId="3" borderId="86" xfId="0" applyFont="1" applyFill="1" applyBorder="1" applyAlignment="1" applyProtection="1">
      <alignment horizontal="center" vertical="center" shrinkToFit="1"/>
      <protection locked="0"/>
    </xf>
    <xf numFmtId="0" fontId="9" fillId="3" borderId="80" xfId="0" applyFont="1" applyFill="1" applyBorder="1" applyAlignment="1" applyProtection="1">
      <alignment horizontal="center" vertical="center" shrinkToFit="1"/>
      <protection locked="0"/>
    </xf>
    <xf numFmtId="0" fontId="9" fillId="3" borderId="49" xfId="0" applyFont="1" applyFill="1" applyBorder="1" applyAlignment="1" applyProtection="1">
      <alignment horizontal="center" vertical="center" shrinkToFit="1"/>
      <protection locked="0"/>
    </xf>
    <xf numFmtId="178" fontId="5" fillId="0" borderId="68" xfId="0" applyNumberFormat="1" applyFont="1" applyBorder="1" applyAlignment="1">
      <alignment horizontal="center" vertical="center"/>
    </xf>
    <xf numFmtId="178" fontId="5" fillId="0" borderId="107" xfId="0" applyNumberFormat="1" applyFont="1" applyBorder="1" applyAlignment="1">
      <alignment horizontal="center" vertical="center"/>
    </xf>
    <xf numFmtId="178" fontId="5" fillId="0" borderId="49" xfId="0" applyNumberFormat="1" applyFont="1" applyBorder="1" applyAlignment="1">
      <alignment horizontal="center" vertical="center"/>
    </xf>
    <xf numFmtId="0" fontId="9" fillId="5" borderId="47" xfId="1" applyNumberFormat="1" applyFont="1" applyFill="1" applyBorder="1" applyAlignment="1" applyProtection="1">
      <alignment horizontal="center" vertical="center"/>
      <protection locked="0"/>
    </xf>
    <xf numFmtId="0" fontId="9" fillId="5" borderId="33" xfId="1" applyNumberFormat="1" applyFont="1" applyFill="1" applyBorder="1" applyAlignment="1" applyProtection="1">
      <alignment horizontal="center" vertical="center"/>
      <protection locked="0"/>
    </xf>
    <xf numFmtId="178" fontId="5" fillId="0" borderId="39" xfId="0" applyNumberFormat="1" applyFont="1" applyBorder="1" applyAlignment="1">
      <alignment horizontal="center" vertical="center"/>
    </xf>
    <xf numFmtId="178" fontId="5" fillId="0" borderId="70" xfId="0" applyNumberFormat="1" applyFont="1" applyBorder="1" applyAlignment="1">
      <alignment horizontal="center" vertical="center"/>
    </xf>
    <xf numFmtId="178" fontId="5" fillId="0" borderId="71" xfId="0" applyNumberFormat="1" applyFont="1" applyBorder="1" applyAlignment="1">
      <alignment horizontal="center" vertical="center"/>
    </xf>
    <xf numFmtId="178" fontId="5" fillId="0" borderId="72" xfId="0" applyNumberFormat="1" applyFont="1" applyBorder="1" applyAlignment="1">
      <alignment horizontal="center" vertical="center"/>
    </xf>
    <xf numFmtId="49" fontId="9" fillId="3" borderId="44" xfId="0" applyNumberFormat="1" applyFont="1" applyFill="1" applyBorder="1" applyAlignment="1" applyProtection="1">
      <alignment horizontal="left" vertical="center" shrinkToFit="1"/>
      <protection locked="0"/>
    </xf>
    <xf numFmtId="49" fontId="10" fillId="3" borderId="47" xfId="0" applyNumberFormat="1" applyFont="1" applyFill="1" applyBorder="1" applyAlignment="1" applyProtection="1">
      <alignment horizontal="left" vertical="center" shrinkToFit="1"/>
      <protection locked="0"/>
    </xf>
    <xf numFmtId="0" fontId="9" fillId="3" borderId="78" xfId="0" applyFont="1" applyFill="1" applyBorder="1" applyAlignment="1" applyProtection="1">
      <alignment horizontal="center" vertical="center" shrinkToFit="1"/>
      <protection locked="0"/>
    </xf>
    <xf numFmtId="0" fontId="9" fillId="3" borderId="74" xfId="0" applyFont="1" applyFill="1" applyBorder="1" applyAlignment="1" applyProtection="1">
      <alignment horizontal="center" vertical="center" shrinkToFit="1"/>
      <protection locked="0"/>
    </xf>
    <xf numFmtId="0" fontId="9" fillId="3" borderId="75" xfId="0" applyFont="1" applyFill="1" applyBorder="1" applyAlignment="1" applyProtection="1">
      <alignment horizontal="center" vertical="center" shrinkToFit="1"/>
      <protection locked="0"/>
    </xf>
    <xf numFmtId="0" fontId="9" fillId="3" borderId="33" xfId="0" applyFont="1" applyFill="1" applyBorder="1" applyAlignment="1" applyProtection="1">
      <alignment horizontal="center" vertical="center" shrinkToFit="1"/>
      <protection locked="0"/>
    </xf>
    <xf numFmtId="0" fontId="5" fillId="3" borderId="45" xfId="0" applyFont="1" applyFill="1" applyBorder="1" applyAlignment="1">
      <alignment horizontal="center" vertical="center"/>
    </xf>
    <xf numFmtId="0" fontId="5" fillId="3" borderId="81" xfId="0" applyFont="1" applyFill="1" applyBorder="1" applyAlignment="1">
      <alignment horizontal="center" vertical="center"/>
    </xf>
    <xf numFmtId="0" fontId="9" fillId="5" borderId="45" xfId="1" applyNumberFormat="1" applyFont="1" applyFill="1" applyBorder="1" applyAlignment="1" applyProtection="1">
      <alignment horizontal="center" vertical="center"/>
      <protection locked="0"/>
    </xf>
    <xf numFmtId="0" fontId="9" fillId="5" borderId="75" xfId="1" applyNumberFormat="1" applyFont="1" applyFill="1" applyBorder="1" applyAlignment="1" applyProtection="1">
      <alignment horizontal="center" vertical="center"/>
      <protection locked="0"/>
    </xf>
    <xf numFmtId="0" fontId="9" fillId="5" borderId="78" xfId="1" applyNumberFormat="1" applyFont="1" applyFill="1" applyBorder="1" applyAlignment="1" applyProtection="1">
      <alignment horizontal="center" vertical="center"/>
      <protection locked="0"/>
    </xf>
    <xf numFmtId="0" fontId="5" fillId="0" borderId="51" xfId="0" applyFont="1" applyBorder="1" applyAlignment="1">
      <alignment horizontal="center" vertical="center"/>
    </xf>
    <xf numFmtId="0" fontId="5" fillId="0" borderId="59" xfId="0" applyFont="1" applyBorder="1" applyAlignment="1">
      <alignment horizontal="center" vertical="center"/>
    </xf>
    <xf numFmtId="0" fontId="5" fillId="0" borderId="29" xfId="0" applyFont="1" applyBorder="1" applyAlignment="1">
      <alignment horizontal="center" vertical="center"/>
    </xf>
    <xf numFmtId="0" fontId="5" fillId="0" borderId="67" xfId="0" applyFont="1" applyBorder="1" applyAlignment="1">
      <alignment horizontal="center" vertical="center"/>
    </xf>
    <xf numFmtId="0" fontId="5" fillId="0" borderId="37" xfId="0" applyFont="1" applyBorder="1" applyAlignment="1">
      <alignment horizontal="center" vertical="center"/>
    </xf>
    <xf numFmtId="0" fontId="5" fillId="0" borderId="65"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66" xfId="0" applyFont="1" applyBorder="1" applyAlignment="1">
      <alignment horizontal="center" vertical="center"/>
    </xf>
    <xf numFmtId="0" fontId="5" fillId="0" borderId="28" xfId="0" applyFont="1" applyBorder="1" applyAlignment="1">
      <alignment horizontal="center" vertical="center"/>
    </xf>
    <xf numFmtId="0" fontId="5" fillId="0" borderId="30" xfId="0" applyFont="1" applyBorder="1" applyAlignment="1">
      <alignment horizontal="center" vertical="center"/>
    </xf>
    <xf numFmtId="0" fontId="5" fillId="0" borderId="65" xfId="0" applyFont="1" applyBorder="1" applyAlignment="1">
      <alignment horizontal="center" vertical="center"/>
    </xf>
    <xf numFmtId="0" fontId="5" fillId="0" borderId="111" xfId="0" applyFont="1" applyBorder="1" applyAlignment="1">
      <alignment horizontal="center" vertical="center"/>
    </xf>
    <xf numFmtId="0" fontId="15" fillId="0" borderId="34" xfId="0" applyFont="1" applyBorder="1" applyAlignment="1">
      <alignment horizontal="center" vertical="center" wrapText="1"/>
    </xf>
    <xf numFmtId="0" fontId="15" fillId="0" borderId="34" xfId="0" applyFont="1" applyBorder="1" applyAlignment="1">
      <alignment horizontal="center" vertical="center"/>
    </xf>
    <xf numFmtId="0" fontId="15" fillId="0" borderId="39" xfId="0" applyFont="1" applyBorder="1" applyAlignment="1">
      <alignment horizontal="center" vertical="center" wrapText="1"/>
    </xf>
    <xf numFmtId="0" fontId="15" fillId="0" borderId="39" xfId="0" applyFont="1" applyBorder="1" applyAlignment="1">
      <alignment horizontal="center" vertical="center"/>
    </xf>
    <xf numFmtId="0" fontId="15" fillId="0" borderId="20" xfId="0" applyFont="1" applyBorder="1" applyAlignment="1">
      <alignment horizontal="center" vertical="center"/>
    </xf>
    <xf numFmtId="38" fontId="5" fillId="0" borderId="20" xfId="1" applyFont="1" applyFill="1" applyBorder="1" applyAlignment="1">
      <alignment horizontal="center" vertical="center"/>
    </xf>
    <xf numFmtId="38" fontId="5" fillId="0" borderId="53" xfId="1" applyFont="1" applyFill="1" applyBorder="1" applyAlignment="1">
      <alignment horizontal="center" vertical="center"/>
    </xf>
    <xf numFmtId="0" fontId="5" fillId="0" borderId="79" xfId="0" applyFont="1" applyBorder="1" applyAlignment="1">
      <alignment horizontal="center" vertical="center"/>
    </xf>
    <xf numFmtId="178" fontId="5" fillId="0" borderId="32" xfId="0" applyNumberFormat="1" applyFont="1" applyBorder="1" applyAlignment="1">
      <alignment horizontal="center" vertical="center"/>
    </xf>
    <xf numFmtId="178" fontId="5" fillId="0" borderId="43" xfId="0" applyNumberFormat="1" applyFont="1" applyBorder="1" applyAlignment="1">
      <alignment horizontal="center" vertical="center"/>
    </xf>
    <xf numFmtId="0" fontId="9" fillId="3" borderId="48" xfId="0" applyFont="1" applyFill="1" applyBorder="1" applyAlignment="1" applyProtection="1">
      <alignment horizontal="left" vertical="center" shrinkToFit="1"/>
      <protection locked="0"/>
    </xf>
    <xf numFmtId="0" fontId="9" fillId="3" borderId="109" xfId="0" applyFont="1" applyFill="1" applyBorder="1" applyAlignment="1" applyProtection="1">
      <alignment horizontal="left" vertical="center" shrinkToFit="1"/>
      <protection locked="0"/>
    </xf>
    <xf numFmtId="0" fontId="9" fillId="3" borderId="49" xfId="0" applyFont="1" applyFill="1" applyBorder="1" applyAlignment="1" applyProtection="1">
      <alignment horizontal="left" vertical="center" shrinkToFit="1"/>
      <protection locked="0"/>
    </xf>
    <xf numFmtId="0" fontId="9" fillId="3" borderId="41" xfId="0" applyFont="1" applyFill="1" applyBorder="1" applyAlignment="1" applyProtection="1">
      <alignment horizontal="left" vertical="center" shrinkToFit="1"/>
      <protection locked="0"/>
    </xf>
    <xf numFmtId="0" fontId="9" fillId="3" borderId="62" xfId="0" applyFont="1" applyFill="1" applyBorder="1" applyAlignment="1" applyProtection="1">
      <alignment horizontal="left" vertical="center" shrinkToFit="1"/>
      <protection locked="0"/>
    </xf>
    <xf numFmtId="0" fontId="9" fillId="3" borderId="50" xfId="0" applyFont="1" applyFill="1" applyBorder="1" applyAlignment="1" applyProtection="1">
      <alignment horizontal="left" vertical="center" shrinkToFit="1"/>
      <protection locked="0"/>
    </xf>
    <xf numFmtId="0" fontId="9" fillId="3" borderId="32" xfId="0" applyFont="1" applyFill="1" applyBorder="1" applyAlignment="1" applyProtection="1">
      <alignment horizontal="center" vertical="center"/>
      <protection locked="0"/>
    </xf>
    <xf numFmtId="0" fontId="9" fillId="3" borderId="44" xfId="0" applyFont="1" applyFill="1" applyBorder="1" applyAlignment="1" applyProtection="1">
      <alignment horizontal="left" vertical="center" shrinkToFit="1"/>
      <protection locked="0"/>
    </xf>
    <xf numFmtId="0" fontId="9" fillId="3" borderId="63" xfId="0" applyFont="1" applyFill="1" applyBorder="1" applyAlignment="1" applyProtection="1">
      <alignment horizontal="left" vertical="center" shrinkToFit="1"/>
      <protection locked="0"/>
    </xf>
    <xf numFmtId="0" fontId="9" fillId="3" borderId="47" xfId="0" applyFont="1" applyFill="1" applyBorder="1" applyAlignment="1" applyProtection="1">
      <alignment horizontal="left" vertical="center" shrinkToFit="1"/>
      <protection locked="0"/>
    </xf>
    <xf numFmtId="178" fontId="5" fillId="0" borderId="33" xfId="0" applyNumberFormat="1" applyFont="1" applyBorder="1" applyAlignment="1">
      <alignment horizontal="center" vertical="center"/>
    </xf>
    <xf numFmtId="178" fontId="5" fillId="0" borderId="46" xfId="0" applyNumberFormat="1" applyFont="1" applyBorder="1" applyAlignment="1">
      <alignment horizontal="center" vertical="center"/>
    </xf>
    <xf numFmtId="49" fontId="9" fillId="3" borderId="50" xfId="0" applyNumberFormat="1" applyFont="1" applyFill="1" applyBorder="1" applyAlignment="1" applyProtection="1">
      <alignment horizontal="left" vertical="center" shrinkToFit="1"/>
      <protection locked="0"/>
    </xf>
    <xf numFmtId="0" fontId="9" fillId="3" borderId="42" xfId="0" applyFont="1" applyFill="1" applyBorder="1" applyAlignment="1" applyProtection="1">
      <alignment horizontal="center" vertical="center" shrinkToFit="1"/>
      <protection locked="0"/>
    </xf>
    <xf numFmtId="0" fontId="9" fillId="3" borderId="50" xfId="0" applyFont="1" applyFill="1" applyBorder="1" applyAlignment="1" applyProtection="1">
      <alignment horizontal="center" vertical="center" shrinkToFit="1"/>
      <protection locked="0"/>
    </xf>
    <xf numFmtId="180" fontId="5" fillId="0" borderId="42" xfId="0" applyNumberFormat="1" applyFont="1" applyBorder="1" applyAlignment="1">
      <alignment horizontal="center" vertical="center"/>
    </xf>
    <xf numFmtId="180" fontId="5" fillId="0" borderId="50" xfId="0" applyNumberFormat="1" applyFont="1" applyBorder="1" applyAlignment="1">
      <alignment horizontal="center" vertical="center"/>
    </xf>
    <xf numFmtId="0" fontId="15" fillId="0" borderId="65" xfId="0" applyFont="1" applyBorder="1" applyAlignment="1">
      <alignment horizontal="center" vertical="center" wrapText="1"/>
    </xf>
    <xf numFmtId="0" fontId="15" fillId="0" borderId="59" xfId="0" applyFont="1" applyBorder="1" applyAlignment="1">
      <alignment horizontal="center" vertical="center" wrapText="1"/>
    </xf>
    <xf numFmtId="0" fontId="15" fillId="0" borderId="66" xfId="0" applyFont="1" applyBorder="1" applyAlignment="1">
      <alignment horizontal="center" vertical="center" wrapText="1"/>
    </xf>
    <xf numFmtId="0" fontId="15" fillId="0" borderId="67"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60" xfId="0" applyFont="1" applyBorder="1" applyAlignment="1">
      <alignment horizontal="center" vertical="center" wrapText="1"/>
    </xf>
    <xf numFmtId="180" fontId="5" fillId="0" borderId="68" xfId="0" applyNumberFormat="1" applyFont="1" applyBorder="1" applyAlignment="1">
      <alignment horizontal="center" vertical="center"/>
    </xf>
    <xf numFmtId="180" fontId="5" fillId="0" borderId="49" xfId="0" applyNumberFormat="1" applyFont="1" applyBorder="1" applyAlignment="1">
      <alignment horizontal="center" vertical="center"/>
    </xf>
    <xf numFmtId="0" fontId="6" fillId="0" borderId="51"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29" xfId="0" applyFont="1" applyBorder="1" applyAlignment="1">
      <alignment horizontal="center" vertical="center" textRotation="255"/>
    </xf>
    <xf numFmtId="0" fontId="6" fillId="0" borderId="0" xfId="0" applyFont="1" applyAlignment="1">
      <alignment horizontal="center" vertical="center" textRotation="255"/>
    </xf>
    <xf numFmtId="0" fontId="6" fillId="0" borderId="37" xfId="0" applyFont="1" applyBorder="1" applyAlignment="1">
      <alignment horizontal="center" vertical="center" textRotation="255"/>
    </xf>
    <xf numFmtId="0" fontId="6" fillId="0" borderId="3" xfId="0" applyFont="1" applyBorder="1" applyAlignment="1">
      <alignment horizontal="center" vertical="center" textRotation="255"/>
    </xf>
    <xf numFmtId="178" fontId="5" fillId="0" borderId="5" xfId="0" applyNumberFormat="1" applyFont="1" applyBorder="1" applyAlignment="1">
      <alignment horizontal="center" vertical="center"/>
    </xf>
    <xf numFmtId="0" fontId="25" fillId="0" borderId="5" xfId="0" applyFont="1" applyBorder="1" applyAlignment="1">
      <alignment horizontal="center" vertical="center" shrinkToFit="1"/>
    </xf>
    <xf numFmtId="0" fontId="5" fillId="0" borderId="5" xfId="0" applyFont="1" applyBorder="1" applyAlignment="1">
      <alignment vertical="center" shrinkToFit="1"/>
    </xf>
    <xf numFmtId="180" fontId="5" fillId="0" borderId="5" xfId="0" applyNumberFormat="1" applyFont="1" applyBorder="1" applyAlignment="1">
      <alignment horizontal="center" vertical="center" shrinkToFit="1"/>
    </xf>
    <xf numFmtId="49" fontId="9" fillId="3" borderId="47" xfId="0" applyNumberFormat="1" applyFont="1" applyFill="1" applyBorder="1" applyAlignment="1" applyProtection="1">
      <alignment horizontal="left" vertical="center" shrinkToFit="1"/>
      <protection locked="0"/>
    </xf>
    <xf numFmtId="0" fontId="9" fillId="3" borderId="45" xfId="0" applyFont="1" applyFill="1" applyBorder="1" applyAlignment="1" applyProtection="1">
      <alignment horizontal="center" vertical="center" shrinkToFit="1"/>
      <protection locked="0"/>
    </xf>
    <xf numFmtId="0" fontId="9" fillId="3" borderId="47" xfId="0" applyFont="1" applyFill="1" applyBorder="1" applyAlignment="1" applyProtection="1">
      <alignment horizontal="center" vertical="center" shrinkToFit="1"/>
      <protection locked="0"/>
    </xf>
    <xf numFmtId="180" fontId="5" fillId="0" borderId="45" xfId="0" applyNumberFormat="1" applyFont="1" applyBorder="1" applyAlignment="1">
      <alignment horizontal="center" vertical="center"/>
    </xf>
    <xf numFmtId="180" fontId="5" fillId="0" borderId="47" xfId="0" applyNumberFormat="1" applyFont="1" applyBorder="1" applyAlignment="1">
      <alignment horizontal="center" vertical="center"/>
    </xf>
    <xf numFmtId="178" fontId="5" fillId="0" borderId="66" xfId="0" applyNumberFormat="1" applyFont="1" applyBorder="1" applyAlignment="1">
      <alignment horizontal="center" vertical="center"/>
    </xf>
    <xf numFmtId="178" fontId="5" fillId="0" borderId="67" xfId="0" applyNumberFormat="1" applyFont="1" applyBorder="1" applyAlignment="1">
      <alignment horizontal="center" vertical="center"/>
    </xf>
    <xf numFmtId="178" fontId="5" fillId="0" borderId="13" xfId="0" applyNumberFormat="1" applyFont="1" applyBorder="1" applyAlignment="1">
      <alignment horizontal="center" vertical="center"/>
    </xf>
    <xf numFmtId="178" fontId="5" fillId="0" borderId="4" xfId="0" applyNumberFormat="1" applyFont="1" applyBorder="1" applyAlignment="1">
      <alignment horizontal="center" vertical="center"/>
    </xf>
    <xf numFmtId="0" fontId="5" fillId="0" borderId="4" xfId="0" applyFont="1" applyBorder="1" applyAlignment="1">
      <alignment horizontal="center" vertical="center" shrinkToFit="1"/>
    </xf>
    <xf numFmtId="0" fontId="5" fillId="0" borderId="19" xfId="0" applyFont="1" applyBorder="1" applyAlignment="1">
      <alignment horizontal="center" vertical="center" shrinkToFit="1"/>
    </xf>
    <xf numFmtId="0" fontId="9" fillId="3" borderId="39" xfId="0" applyFont="1" applyFill="1" applyBorder="1" applyAlignment="1" applyProtection="1">
      <alignment horizontal="center" vertical="center" shrinkToFit="1"/>
      <protection locked="0"/>
    </xf>
    <xf numFmtId="0" fontId="6" fillId="0" borderId="51" xfId="0" applyFont="1" applyBorder="1" applyAlignment="1">
      <alignment horizontal="center" vertical="center" textRotation="255" shrinkToFit="1"/>
    </xf>
    <xf numFmtId="0" fontId="6" fillId="0" borderId="17" xfId="0" applyFont="1" applyBorder="1" applyAlignment="1">
      <alignment horizontal="center" vertical="center" textRotation="255" shrinkToFit="1"/>
    </xf>
    <xf numFmtId="0" fontId="6" fillId="0" borderId="29" xfId="0" applyFont="1" applyBorder="1" applyAlignment="1">
      <alignment horizontal="center" vertical="center" textRotation="255" shrinkToFit="1"/>
    </xf>
    <xf numFmtId="0" fontId="6" fillId="0" borderId="28" xfId="0" applyFont="1" applyBorder="1" applyAlignment="1">
      <alignment horizontal="center" vertical="center" textRotation="255" shrinkToFit="1"/>
    </xf>
    <xf numFmtId="0" fontId="6" fillId="0" borderId="37" xfId="0" applyFont="1" applyBorder="1" applyAlignment="1">
      <alignment horizontal="center" vertical="center" textRotation="255" shrinkToFit="1"/>
    </xf>
    <xf numFmtId="0" fontId="6" fillId="0" borderId="30" xfId="0" applyFont="1" applyBorder="1" applyAlignment="1">
      <alignment horizontal="center" vertical="center" textRotation="255" shrinkToFit="1"/>
    </xf>
    <xf numFmtId="178" fontId="11" fillId="0" borderId="5" xfId="0" applyNumberFormat="1" applyFont="1" applyBorder="1" applyAlignment="1">
      <alignment horizontal="center" vertical="center"/>
    </xf>
    <xf numFmtId="0" fontId="11" fillId="0" borderId="5" xfId="0" applyNumberFormat="1" applyFont="1" applyBorder="1" applyAlignment="1">
      <alignment horizontal="center" vertical="center" shrinkToFit="1"/>
    </xf>
    <xf numFmtId="0" fontId="5" fillId="0" borderId="4" xfId="0" applyFont="1" applyFill="1" applyBorder="1" applyAlignment="1" applyProtection="1">
      <alignment horizontal="center" vertical="center" shrinkToFit="1"/>
    </xf>
    <xf numFmtId="0" fontId="5" fillId="0" borderId="19" xfId="0" applyFont="1" applyFill="1" applyBorder="1" applyAlignment="1" applyProtection="1">
      <alignment horizontal="center" vertical="center" shrinkToFit="1"/>
    </xf>
    <xf numFmtId="178" fontId="5" fillId="0" borderId="45" xfId="0" applyNumberFormat="1" applyFont="1" applyBorder="1" applyAlignment="1">
      <alignment horizontal="center" vertical="center"/>
    </xf>
    <xf numFmtId="178" fontId="5" fillId="0" borderId="47" xfId="0" applyNumberFormat="1" applyFont="1" applyBorder="1" applyAlignment="1">
      <alignment horizontal="center" vertical="center"/>
    </xf>
    <xf numFmtId="178" fontId="5" fillId="0" borderId="102" xfId="0" applyNumberFormat="1" applyFont="1" applyBorder="1" applyAlignment="1">
      <alignment horizontal="center" vertical="center"/>
    </xf>
    <xf numFmtId="178" fontId="5" fillId="0" borderId="103" xfId="0" applyNumberFormat="1" applyFont="1" applyBorder="1" applyAlignment="1">
      <alignment horizontal="center" vertical="center"/>
    </xf>
    <xf numFmtId="178" fontId="5" fillId="0" borderId="104" xfId="0" applyNumberFormat="1" applyFont="1" applyBorder="1" applyAlignment="1">
      <alignment horizontal="center" vertical="center"/>
    </xf>
    <xf numFmtId="178" fontId="5" fillId="0" borderId="61" xfId="0" applyNumberFormat="1" applyFont="1" applyBorder="1" applyAlignment="1">
      <alignment horizontal="center" vertical="center"/>
    </xf>
    <xf numFmtId="49" fontId="9" fillId="3" borderId="108" xfId="0" applyNumberFormat="1" applyFont="1" applyFill="1" applyBorder="1" applyAlignment="1" applyProtection="1">
      <alignment horizontal="center" vertical="center" shrinkToFit="1"/>
      <protection locked="0"/>
    </xf>
    <xf numFmtId="49" fontId="9" fillId="3" borderId="82" xfId="0" applyNumberFormat="1" applyFont="1" applyFill="1" applyBorder="1" applyAlignment="1" applyProtection="1">
      <alignment horizontal="center" vertical="center" shrinkToFit="1"/>
      <protection locked="0"/>
    </xf>
    <xf numFmtId="0" fontId="9" fillId="3" borderId="66" xfId="0" applyFont="1" applyFill="1" applyBorder="1" applyAlignment="1" applyProtection="1">
      <alignment horizontal="center" vertical="center" shrinkToFit="1"/>
      <protection locked="0"/>
    </xf>
    <xf numFmtId="0" fontId="9" fillId="3" borderId="67" xfId="0" applyFont="1" applyFill="1" applyBorder="1" applyAlignment="1" applyProtection="1">
      <alignment horizontal="center" vertical="center" shrinkToFit="1"/>
      <protection locked="0"/>
    </xf>
    <xf numFmtId="0" fontId="9" fillId="3" borderId="83" xfId="0" applyFont="1" applyFill="1" applyBorder="1" applyAlignment="1" applyProtection="1">
      <alignment horizontal="center" vertical="center" shrinkToFit="1"/>
      <protection locked="0"/>
    </xf>
    <xf numFmtId="0" fontId="9" fillId="3" borderId="82" xfId="0" applyFont="1" applyFill="1" applyBorder="1" applyAlignment="1" applyProtection="1">
      <alignment horizontal="center" vertical="center" shrinkToFit="1"/>
      <protection locked="0"/>
    </xf>
    <xf numFmtId="178" fontId="5" fillId="2" borderId="83" xfId="0" applyNumberFormat="1" applyFont="1" applyFill="1" applyBorder="1" applyAlignment="1">
      <alignment horizontal="center" vertical="center"/>
    </xf>
    <xf numFmtId="178" fontId="5" fillId="2" borderId="82" xfId="0" applyNumberFormat="1" applyFont="1" applyFill="1" applyBorder="1" applyAlignment="1">
      <alignment horizontal="center" vertical="center"/>
    </xf>
    <xf numFmtId="179" fontId="9" fillId="3" borderId="66" xfId="0" applyNumberFormat="1" applyFont="1" applyFill="1" applyBorder="1" applyAlignment="1" applyProtection="1">
      <alignment horizontal="center" vertical="center" shrinkToFit="1"/>
      <protection locked="0"/>
    </xf>
    <xf numFmtId="179" fontId="9" fillId="3" borderId="67" xfId="0" applyNumberFormat="1" applyFont="1" applyFill="1" applyBorder="1" applyAlignment="1" applyProtection="1">
      <alignment horizontal="center" vertical="center" shrinkToFit="1"/>
      <protection locked="0"/>
    </xf>
    <xf numFmtId="0" fontId="10" fillId="0" borderId="25"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61" xfId="0" applyFont="1" applyFill="1" applyBorder="1" applyAlignment="1">
      <alignment horizontal="center" vertical="center"/>
    </xf>
    <xf numFmtId="178" fontId="5" fillId="0" borderId="83" xfId="0" applyNumberFormat="1" applyFont="1" applyBorder="1" applyAlignment="1">
      <alignment horizontal="center" vertical="center"/>
    </xf>
    <xf numFmtId="178" fontId="5" fillId="0" borderId="82" xfId="0" applyNumberFormat="1" applyFont="1" applyBorder="1" applyAlignment="1">
      <alignment horizontal="center" vertical="center"/>
    </xf>
    <xf numFmtId="49" fontId="9" fillId="3" borderId="48" xfId="0" applyNumberFormat="1" applyFont="1" applyFill="1" applyBorder="1" applyAlignment="1" applyProtection="1">
      <alignment horizontal="center" vertical="center" shrinkToFit="1"/>
      <protection locked="0"/>
    </xf>
    <xf numFmtId="49" fontId="9" fillId="3" borderId="49" xfId="0" applyNumberFormat="1" applyFont="1" applyFill="1" applyBorder="1" applyAlignment="1" applyProtection="1">
      <alignment horizontal="center" vertical="center" shrinkToFit="1"/>
      <protection locked="0"/>
    </xf>
    <xf numFmtId="178" fontId="5" fillId="2" borderId="68" xfId="0" applyNumberFormat="1" applyFont="1" applyFill="1" applyBorder="1" applyAlignment="1">
      <alignment horizontal="center" vertical="center"/>
    </xf>
    <xf numFmtId="178" fontId="5" fillId="2" borderId="49" xfId="0" applyNumberFormat="1" applyFont="1" applyFill="1" applyBorder="1" applyAlignment="1">
      <alignment horizontal="center" vertical="center"/>
    </xf>
    <xf numFmtId="179" fontId="9" fillId="3" borderId="68" xfId="0" applyNumberFormat="1" applyFont="1" applyFill="1" applyBorder="1" applyAlignment="1" applyProtection="1">
      <alignment horizontal="center" vertical="center" shrinkToFit="1"/>
      <protection locked="0"/>
    </xf>
    <xf numFmtId="179" fontId="9" fillId="3" borderId="49" xfId="0" applyNumberFormat="1" applyFont="1" applyFill="1" applyBorder="1" applyAlignment="1" applyProtection="1">
      <alignment horizontal="center" vertical="center" shrinkToFit="1"/>
      <protection locked="0"/>
    </xf>
    <xf numFmtId="49" fontId="9" fillId="3" borderId="41" xfId="0" applyNumberFormat="1" applyFont="1" applyFill="1" applyBorder="1" applyAlignment="1" applyProtection="1">
      <alignment horizontal="center" vertical="center" shrinkToFit="1"/>
      <protection locked="0"/>
    </xf>
    <xf numFmtId="49" fontId="9" fillId="3" borderId="50" xfId="0" applyNumberFormat="1" applyFont="1" applyFill="1" applyBorder="1" applyAlignment="1" applyProtection="1">
      <alignment horizontal="center" vertical="center" shrinkToFit="1"/>
      <protection locked="0"/>
    </xf>
    <xf numFmtId="0" fontId="9" fillId="3" borderId="65" xfId="0" applyFont="1" applyFill="1" applyBorder="1" applyAlignment="1" applyProtection="1">
      <alignment horizontal="center" vertical="center" shrinkToFit="1"/>
      <protection locked="0"/>
    </xf>
    <xf numFmtId="0" fontId="9" fillId="3" borderId="59" xfId="0" applyFont="1" applyFill="1" applyBorder="1" applyAlignment="1" applyProtection="1">
      <alignment horizontal="center" vertical="center" shrinkToFit="1"/>
      <protection locked="0"/>
    </xf>
    <xf numFmtId="178" fontId="5" fillId="2" borderId="42" xfId="0" applyNumberFormat="1" applyFont="1" applyFill="1" applyBorder="1" applyAlignment="1">
      <alignment horizontal="center" vertical="center"/>
    </xf>
    <xf numFmtId="178" fontId="5" fillId="2" borderId="50" xfId="0" applyNumberFormat="1" applyFont="1" applyFill="1" applyBorder="1" applyAlignment="1">
      <alignment horizontal="center" vertical="center"/>
    </xf>
    <xf numFmtId="178" fontId="5" fillId="0" borderId="65" xfId="0" applyNumberFormat="1" applyFont="1" applyBorder="1" applyAlignment="1">
      <alignment horizontal="center" vertical="center"/>
    </xf>
    <xf numFmtId="178" fontId="5" fillId="0" borderId="59" xfId="0" applyNumberFormat="1" applyFont="1" applyBorder="1" applyAlignment="1">
      <alignment horizontal="center" vertical="center"/>
    </xf>
    <xf numFmtId="178" fontId="5" fillId="0" borderId="42" xfId="0" applyNumberFormat="1" applyFont="1" applyBorder="1" applyAlignment="1">
      <alignment horizontal="center" vertical="center"/>
    </xf>
    <xf numFmtId="178" fontId="5" fillId="0" borderId="50" xfId="0" applyNumberFormat="1" applyFont="1" applyBorder="1" applyAlignment="1">
      <alignment horizontal="center" vertical="center"/>
    </xf>
    <xf numFmtId="179" fontId="9" fillId="3" borderId="65" xfId="0" applyNumberFormat="1" applyFont="1" applyFill="1" applyBorder="1" applyAlignment="1" applyProtection="1">
      <alignment horizontal="center" vertical="center" shrinkToFit="1"/>
      <protection locked="0"/>
    </xf>
    <xf numFmtId="179" fontId="9" fillId="3" borderId="59" xfId="0" applyNumberFormat="1" applyFont="1" applyFill="1" applyBorder="1" applyAlignment="1" applyProtection="1">
      <alignment horizontal="center" vertical="center" shrinkToFit="1"/>
      <protection locked="0"/>
    </xf>
    <xf numFmtId="0" fontId="5" fillId="0" borderId="34" xfId="0" applyFont="1" applyFill="1" applyBorder="1" applyAlignment="1">
      <alignment horizontal="center" vertical="center" wrapText="1"/>
    </xf>
    <xf numFmtId="0" fontId="5" fillId="0" borderId="36"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65" xfId="0" applyFont="1" applyFill="1" applyBorder="1" applyAlignment="1">
      <alignment horizontal="center" vertical="center" wrapText="1"/>
    </xf>
    <xf numFmtId="0" fontId="5" fillId="0" borderId="59"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60" xfId="0" applyFont="1" applyFill="1" applyBorder="1" applyAlignment="1">
      <alignment horizontal="center" vertical="center"/>
    </xf>
    <xf numFmtId="49" fontId="9" fillId="3" borderId="44" xfId="0" applyNumberFormat="1" applyFont="1" applyFill="1" applyBorder="1" applyAlignment="1" applyProtection="1">
      <alignment horizontal="center" vertical="center" shrinkToFit="1"/>
      <protection locked="0"/>
    </xf>
    <xf numFmtId="49" fontId="10" fillId="3" borderId="47" xfId="0" applyNumberFormat="1" applyFont="1" applyFill="1" applyBorder="1" applyAlignment="1" applyProtection="1">
      <alignment horizontal="center" vertical="center" shrinkToFit="1"/>
      <protection locked="0"/>
    </xf>
    <xf numFmtId="0" fontId="10" fillId="2" borderId="25"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61" xfId="0" applyFont="1" applyFill="1" applyBorder="1" applyAlignment="1">
      <alignment horizontal="center" vertical="center"/>
    </xf>
    <xf numFmtId="0" fontId="5" fillId="2" borderId="51" xfId="0" applyFont="1" applyFill="1" applyBorder="1" applyAlignment="1">
      <alignment horizontal="center" vertical="center"/>
    </xf>
    <xf numFmtId="0" fontId="5" fillId="2" borderId="59"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67"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60"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9"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5" fillId="0" borderId="34" xfId="0" applyFont="1" applyFill="1" applyBorder="1" applyAlignment="1">
      <alignment horizontal="center" vertical="center"/>
    </xf>
    <xf numFmtId="0" fontId="15" fillId="0" borderId="39" xfId="0" applyFont="1" applyFill="1" applyBorder="1" applyAlignment="1">
      <alignment horizontal="center" vertical="center" wrapText="1"/>
    </xf>
    <xf numFmtId="0" fontId="15" fillId="0" borderId="39" xfId="0" applyFont="1" applyFill="1" applyBorder="1" applyAlignment="1">
      <alignment horizontal="center" vertical="center"/>
    </xf>
    <xf numFmtId="0" fontId="15" fillId="0" borderId="20" xfId="0" applyFont="1" applyFill="1" applyBorder="1" applyAlignment="1">
      <alignment horizontal="center" vertical="center"/>
    </xf>
    <xf numFmtId="49" fontId="10" fillId="3" borderId="49" xfId="0" applyNumberFormat="1" applyFont="1" applyFill="1" applyBorder="1" applyAlignment="1" applyProtection="1">
      <alignment horizontal="center" vertical="center" shrinkToFit="1"/>
      <protection locked="0"/>
    </xf>
    <xf numFmtId="49" fontId="10" fillId="3" borderId="50" xfId="0" applyNumberFormat="1" applyFont="1" applyFill="1" applyBorder="1" applyAlignment="1" applyProtection="1">
      <alignment horizontal="center" vertical="center" shrinkToFit="1"/>
      <protection locked="0"/>
    </xf>
    <xf numFmtId="0" fontId="5" fillId="0" borderId="91" xfId="0" applyFont="1" applyFill="1" applyBorder="1" applyAlignment="1">
      <alignment horizontal="center" vertical="center"/>
    </xf>
    <xf numFmtId="0" fontId="5" fillId="0" borderId="92" xfId="0" applyFont="1" applyFill="1" applyBorder="1" applyAlignment="1">
      <alignment horizontal="center" vertical="center"/>
    </xf>
    <xf numFmtId="0" fontId="5" fillId="0" borderId="93"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10"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111" xfId="0" applyFont="1" applyFill="1" applyBorder="1" applyAlignment="1">
      <alignment horizontal="center" vertical="center"/>
    </xf>
    <xf numFmtId="0" fontId="9" fillId="0" borderId="25"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61" xfId="0" applyFont="1" applyBorder="1" applyAlignment="1">
      <alignment horizontal="center" vertical="center" shrinkToFit="1"/>
    </xf>
    <xf numFmtId="0" fontId="9" fillId="0" borderId="71" xfId="0" applyFont="1" applyBorder="1" applyAlignment="1">
      <alignment horizontal="center" vertical="center" shrinkToFit="1"/>
    </xf>
    <xf numFmtId="49" fontId="9" fillId="3" borderId="63" xfId="0" applyNumberFormat="1" applyFont="1" applyFill="1" applyBorder="1" applyAlignment="1" applyProtection="1">
      <alignment horizontal="center" vertical="center" shrinkToFit="1"/>
      <protection locked="0"/>
    </xf>
    <xf numFmtId="0" fontId="9" fillId="3" borderId="63" xfId="0" applyFont="1" applyFill="1" applyBorder="1" applyAlignment="1" applyProtection="1">
      <alignment horizontal="center" vertical="center" shrinkToFit="1"/>
      <protection locked="0"/>
    </xf>
    <xf numFmtId="179" fontId="9" fillId="3" borderId="45" xfId="0" applyNumberFormat="1" applyFont="1" applyFill="1" applyBorder="1" applyAlignment="1">
      <alignment horizontal="center" vertical="center" shrinkToFit="1"/>
    </xf>
    <xf numFmtId="179" fontId="9" fillId="3" borderId="63" xfId="0" applyNumberFormat="1" applyFont="1" applyFill="1" applyBorder="1" applyAlignment="1">
      <alignment horizontal="center" vertical="center" shrinkToFit="1"/>
    </xf>
    <xf numFmtId="179" fontId="9" fillId="3" borderId="47" xfId="0" applyNumberFormat="1" applyFont="1" applyFill="1" applyBorder="1" applyAlignment="1">
      <alignment horizontal="center" vertical="center" shrinkToFit="1"/>
    </xf>
    <xf numFmtId="49" fontId="9" fillId="3" borderId="109" xfId="0" applyNumberFormat="1" applyFont="1" applyFill="1" applyBorder="1" applyAlignment="1" applyProtection="1">
      <alignment horizontal="center" vertical="center" shrinkToFit="1"/>
      <protection locked="0"/>
    </xf>
    <xf numFmtId="0" fontId="9" fillId="3" borderId="109" xfId="0" applyFont="1" applyFill="1" applyBorder="1" applyAlignment="1" applyProtection="1">
      <alignment horizontal="center" vertical="center" shrinkToFit="1"/>
      <protection locked="0"/>
    </xf>
    <xf numFmtId="179" fontId="9" fillId="3" borderId="68" xfId="0" applyNumberFormat="1" applyFont="1" applyFill="1" applyBorder="1" applyAlignment="1">
      <alignment horizontal="center" vertical="center" shrinkToFit="1"/>
    </xf>
    <xf numFmtId="179" fontId="9" fillId="3" borderId="109" xfId="0" applyNumberFormat="1" applyFont="1" applyFill="1" applyBorder="1" applyAlignment="1">
      <alignment horizontal="center" vertical="center" shrinkToFit="1"/>
    </xf>
    <xf numFmtId="179" fontId="9" fillId="3" borderId="49" xfId="0" applyNumberFormat="1" applyFont="1" applyFill="1" applyBorder="1" applyAlignment="1">
      <alignment horizontal="center" vertical="center" shrinkToFit="1"/>
    </xf>
    <xf numFmtId="0" fontId="5" fillId="0" borderId="16" xfId="0" applyFont="1" applyBorder="1" applyAlignment="1">
      <alignment horizontal="center" vertical="center" wrapText="1"/>
    </xf>
    <xf numFmtId="0" fontId="5" fillId="0" borderId="113" xfId="0" applyFont="1" applyBorder="1" applyAlignment="1">
      <alignment horizontal="center" vertical="center" wrapText="1"/>
    </xf>
    <xf numFmtId="0" fontId="28" fillId="0" borderId="0" xfId="6" applyFont="1" applyAlignment="1">
      <alignment horizontal="center" vertical="center"/>
    </xf>
    <xf numFmtId="49" fontId="9" fillId="3" borderId="62" xfId="0" applyNumberFormat="1" applyFont="1" applyFill="1" applyBorder="1" applyAlignment="1" applyProtection="1">
      <alignment horizontal="center" vertical="center" shrinkToFit="1"/>
      <protection locked="0"/>
    </xf>
    <xf numFmtId="0" fontId="9" fillId="3" borderId="62" xfId="0" applyFont="1" applyFill="1" applyBorder="1" applyAlignment="1" applyProtection="1">
      <alignment horizontal="center" vertical="center" shrinkToFit="1"/>
      <protection locked="0"/>
    </xf>
    <xf numFmtId="179" fontId="9" fillId="3" borderId="42" xfId="0" applyNumberFormat="1" applyFont="1" applyFill="1" applyBorder="1" applyAlignment="1">
      <alignment horizontal="center" vertical="center" shrinkToFit="1"/>
    </xf>
    <xf numFmtId="179" fontId="9" fillId="3" borderId="62" xfId="0" applyNumberFormat="1" applyFont="1" applyFill="1" applyBorder="1" applyAlignment="1">
      <alignment horizontal="center" vertical="center" shrinkToFit="1"/>
    </xf>
    <xf numFmtId="179" fontId="9" fillId="3" borderId="50" xfId="0" applyNumberFormat="1" applyFont="1" applyFill="1" applyBorder="1" applyAlignment="1">
      <alignment horizontal="center" vertical="center" shrinkToFit="1"/>
    </xf>
    <xf numFmtId="178" fontId="5" fillId="0" borderId="62" xfId="0" applyNumberFormat="1" applyFont="1" applyBorder="1" applyAlignment="1">
      <alignment horizontal="center" vertical="center"/>
    </xf>
    <xf numFmtId="0" fontId="10" fillId="0" borderId="71" xfId="0" applyFont="1" applyBorder="1" applyAlignment="1">
      <alignment horizontal="center" vertical="center"/>
    </xf>
    <xf numFmtId="178" fontId="5" fillId="0" borderId="23" xfId="0" applyNumberFormat="1" applyFont="1" applyBorder="1" applyAlignment="1">
      <alignment horizontal="center" vertical="center"/>
    </xf>
    <xf numFmtId="178" fontId="5" fillId="0" borderId="24" xfId="0" applyNumberFormat="1" applyFont="1" applyBorder="1" applyAlignment="1">
      <alignment horizontal="center" vertical="center"/>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49" fontId="20" fillId="0" borderId="29" xfId="0" applyNumberFormat="1" applyFont="1" applyBorder="1" applyAlignment="1">
      <alignment horizontal="center" vertical="center"/>
    </xf>
    <xf numFmtId="49" fontId="20" fillId="0" borderId="67" xfId="0" applyNumberFormat="1" applyFont="1" applyBorder="1" applyAlignment="1">
      <alignment horizontal="center" vertical="center"/>
    </xf>
    <xf numFmtId="49" fontId="20" fillId="0" borderId="66" xfId="0" applyNumberFormat="1" applyFont="1" applyBorder="1" applyAlignment="1">
      <alignment horizontal="center" vertical="center"/>
    </xf>
    <xf numFmtId="49" fontId="20" fillId="0" borderId="0" xfId="0" applyNumberFormat="1" applyFont="1" applyAlignment="1">
      <alignment horizontal="center" vertical="center"/>
    </xf>
    <xf numFmtId="0" fontId="9" fillId="3" borderId="38" xfId="0" applyFont="1" applyFill="1" applyBorder="1" applyAlignment="1" applyProtection="1">
      <alignment horizontal="center" vertical="center" shrinkToFit="1"/>
      <protection locked="0"/>
    </xf>
    <xf numFmtId="0" fontId="9" fillId="3" borderId="3" xfId="0" applyFont="1" applyFill="1" applyBorder="1" applyAlignment="1" applyProtection="1">
      <alignment horizontal="center" vertical="center" shrinkToFit="1"/>
      <protection locked="0"/>
    </xf>
    <xf numFmtId="0" fontId="9" fillId="3" borderId="60" xfId="0" applyFont="1" applyFill="1" applyBorder="1" applyAlignment="1" applyProtection="1">
      <alignment horizontal="center" vertical="center" shrinkToFit="1"/>
      <protection locked="0"/>
    </xf>
    <xf numFmtId="179" fontId="9" fillId="3" borderId="38" xfId="0" applyNumberFormat="1" applyFont="1" applyFill="1" applyBorder="1" applyAlignment="1">
      <alignment horizontal="center" vertical="center" shrinkToFit="1"/>
    </xf>
    <xf numFmtId="179" fontId="9" fillId="3" borderId="3" xfId="0" applyNumberFormat="1" applyFont="1" applyFill="1" applyBorder="1" applyAlignment="1">
      <alignment horizontal="center" vertical="center" shrinkToFit="1"/>
    </xf>
    <xf numFmtId="179" fontId="9" fillId="3" borderId="60" xfId="0" applyNumberFormat="1" applyFont="1" applyFill="1" applyBorder="1" applyAlignment="1">
      <alignment horizontal="center" vertical="center" shrinkToFit="1"/>
    </xf>
    <xf numFmtId="178" fontId="5" fillId="0" borderId="38" xfId="0" applyNumberFormat="1" applyFont="1" applyBorder="1" applyAlignment="1">
      <alignment horizontal="center" vertical="center"/>
    </xf>
    <xf numFmtId="178" fontId="5" fillId="0" borderId="3" xfId="0" applyNumberFormat="1" applyFont="1" applyBorder="1" applyAlignment="1">
      <alignment horizontal="center" vertical="center"/>
    </xf>
    <xf numFmtId="178" fontId="5" fillId="0" borderId="30" xfId="0" applyNumberFormat="1" applyFont="1" applyBorder="1" applyAlignment="1">
      <alignment horizontal="center" vertical="center"/>
    </xf>
    <xf numFmtId="49" fontId="20" fillId="0" borderId="128" xfId="0" applyNumberFormat="1" applyFont="1" applyBorder="1" applyAlignment="1">
      <alignment horizontal="center" vertical="center"/>
    </xf>
    <xf numFmtId="49" fontId="20" fillId="0" borderId="64" xfId="0" applyNumberFormat="1" applyFont="1" applyBorder="1" applyAlignment="1">
      <alignment horizontal="center" vertical="center"/>
    </xf>
    <xf numFmtId="179" fontId="9" fillId="3" borderId="64" xfId="0" applyNumberFormat="1" applyFont="1" applyFill="1" applyBorder="1" applyAlignment="1">
      <alignment horizontal="center" vertical="center" shrinkToFit="1"/>
    </xf>
    <xf numFmtId="49" fontId="20" fillId="0" borderId="48" xfId="0" applyNumberFormat="1" applyFont="1" applyBorder="1" applyAlignment="1">
      <alignment horizontal="center" vertical="center"/>
    </xf>
    <xf numFmtId="49" fontId="20" fillId="0" borderId="49" xfId="0" applyNumberFormat="1" applyFont="1" applyBorder="1" applyAlignment="1">
      <alignment horizontal="center" vertical="center"/>
    </xf>
    <xf numFmtId="49" fontId="20" fillId="0" borderId="68" xfId="0" applyNumberFormat="1" applyFont="1" applyBorder="1" applyAlignment="1">
      <alignment horizontal="center" vertical="center"/>
    </xf>
    <xf numFmtId="49" fontId="20" fillId="0" borderId="109" xfId="0" applyNumberFormat="1" applyFont="1" applyBorder="1" applyAlignment="1">
      <alignment horizontal="center" vertical="center"/>
    </xf>
    <xf numFmtId="178" fontId="5" fillId="0" borderId="109" xfId="0" applyNumberFormat="1" applyFont="1" applyBorder="1" applyAlignment="1">
      <alignment horizontal="center" vertical="center"/>
    </xf>
    <xf numFmtId="49" fontId="20" fillId="0" borderId="108" xfId="0" applyNumberFormat="1" applyFont="1" applyBorder="1" applyAlignment="1">
      <alignment horizontal="center" vertical="center"/>
    </xf>
    <xf numFmtId="49" fontId="20" fillId="0" borderId="82" xfId="0" applyNumberFormat="1" applyFont="1" applyBorder="1" applyAlignment="1">
      <alignment horizontal="center" vertical="center"/>
    </xf>
    <xf numFmtId="49" fontId="20" fillId="0" borderId="51" xfId="0" applyNumberFormat="1" applyFont="1" applyBorder="1" applyAlignment="1">
      <alignment horizontal="center" vertical="center"/>
    </xf>
    <xf numFmtId="49" fontId="20" fillId="0" borderId="59" xfId="0" applyNumberFormat="1" applyFont="1" applyBorder="1" applyAlignment="1">
      <alignment horizontal="center" vertical="center"/>
    </xf>
    <xf numFmtId="49" fontId="20" fillId="0" borderId="65" xfId="0" applyNumberFormat="1" applyFont="1" applyBorder="1" applyAlignment="1">
      <alignment horizontal="center" vertical="center"/>
    </xf>
    <xf numFmtId="49" fontId="20" fillId="0" borderId="6" xfId="0" applyNumberFormat="1" applyFont="1" applyBorder="1" applyAlignment="1">
      <alignment horizontal="center" vertical="center"/>
    </xf>
    <xf numFmtId="178" fontId="5" fillId="0" borderId="112" xfId="0" applyNumberFormat="1" applyFont="1" applyBorder="1" applyAlignment="1">
      <alignment horizontal="center" vertical="center"/>
    </xf>
    <xf numFmtId="0" fontId="10" fillId="0" borderId="106" xfId="0" applyFont="1" applyBorder="1" applyAlignment="1">
      <alignment horizontal="center" vertical="center"/>
    </xf>
    <xf numFmtId="49" fontId="9" fillId="3" borderId="105" xfId="0" applyNumberFormat="1" applyFont="1" applyFill="1" applyBorder="1" applyAlignment="1" applyProtection="1">
      <alignment horizontal="center" vertical="center" shrinkToFit="1"/>
      <protection locked="0"/>
    </xf>
    <xf numFmtId="49" fontId="9" fillId="3" borderId="18" xfId="0" applyNumberFormat="1" applyFont="1" applyFill="1" applyBorder="1" applyAlignment="1" applyProtection="1">
      <alignment horizontal="center" vertical="center" shrinkToFit="1"/>
      <protection locked="0"/>
    </xf>
    <xf numFmtId="0" fontId="9" fillId="3" borderId="18" xfId="0" applyFont="1" applyFill="1" applyBorder="1" applyAlignment="1" applyProtection="1">
      <alignment horizontal="center" vertical="center" shrinkToFit="1"/>
      <protection locked="0"/>
    </xf>
    <xf numFmtId="0" fontId="9" fillId="3" borderId="26" xfId="0" applyFont="1" applyFill="1" applyBorder="1" applyAlignment="1" applyProtection="1">
      <alignment horizontal="center" vertical="center" shrinkToFit="1"/>
      <protection locked="0"/>
    </xf>
    <xf numFmtId="49" fontId="9" fillId="3" borderId="124" xfId="0" applyNumberFormat="1" applyFont="1" applyFill="1" applyBorder="1" applyAlignment="1" applyProtection="1">
      <alignment horizontal="center" vertical="center" shrinkToFit="1"/>
      <protection locked="0"/>
    </xf>
    <xf numFmtId="49" fontId="9" fillId="3" borderId="113" xfId="0" applyNumberFormat="1" applyFont="1" applyFill="1" applyBorder="1" applyAlignment="1" applyProtection="1">
      <alignment horizontal="center" vertical="center" shrinkToFit="1"/>
      <protection locked="0"/>
    </xf>
    <xf numFmtId="0" fontId="9" fillId="3" borderId="113" xfId="0" applyFont="1" applyFill="1" applyBorder="1" applyAlignment="1" applyProtection="1">
      <alignment horizontal="center" vertical="center" shrinkToFit="1"/>
      <protection locked="0"/>
    </xf>
    <xf numFmtId="0" fontId="9" fillId="3" borderId="125" xfId="0" applyFont="1" applyFill="1" applyBorder="1" applyAlignment="1" applyProtection="1">
      <alignment horizontal="center" vertical="center" shrinkToFit="1"/>
      <protection locked="0"/>
    </xf>
    <xf numFmtId="49" fontId="9" fillId="3" borderId="126" xfId="0" applyNumberFormat="1" applyFont="1" applyFill="1" applyBorder="1" applyAlignment="1" applyProtection="1">
      <alignment horizontal="center" vertical="center" shrinkToFit="1"/>
      <protection locked="0"/>
    </xf>
    <xf numFmtId="49" fontId="9" fillId="3" borderId="118" xfId="0" applyNumberFormat="1" applyFont="1" applyFill="1" applyBorder="1" applyAlignment="1" applyProtection="1">
      <alignment horizontal="center" vertical="center" shrinkToFit="1"/>
      <protection locked="0"/>
    </xf>
    <xf numFmtId="0" fontId="9" fillId="3" borderId="118" xfId="0" applyFont="1" applyFill="1" applyBorder="1" applyAlignment="1" applyProtection="1">
      <alignment horizontal="center" vertical="center" shrinkToFit="1"/>
      <protection locked="0"/>
    </xf>
    <xf numFmtId="0" fontId="9" fillId="3" borderId="127" xfId="0" applyFont="1" applyFill="1" applyBorder="1" applyAlignment="1" applyProtection="1">
      <alignment horizontal="center" vertical="center" shrinkToFit="1"/>
      <protection locked="0"/>
    </xf>
    <xf numFmtId="0" fontId="9" fillId="3" borderId="21" xfId="0" applyFont="1" applyFill="1" applyBorder="1" applyAlignment="1" applyProtection="1">
      <alignment horizontal="center" vertical="center" shrinkToFit="1"/>
      <protection locked="0"/>
    </xf>
    <xf numFmtId="49" fontId="9" fillId="3" borderId="91" xfId="0" applyNumberFormat="1" applyFont="1" applyFill="1" applyBorder="1" applyAlignment="1" applyProtection="1">
      <alignment horizontal="center" vertical="center" shrinkToFit="1"/>
      <protection locked="0"/>
    </xf>
    <xf numFmtId="49" fontId="9" fillId="3" borderId="34" xfId="0" applyNumberFormat="1" applyFont="1" applyFill="1" applyBorder="1" applyAlignment="1" applyProtection="1">
      <alignment horizontal="center" vertical="center" shrinkToFit="1"/>
      <protection locked="0"/>
    </xf>
    <xf numFmtId="0" fontId="9" fillId="3" borderId="34" xfId="0" applyFont="1" applyFill="1" applyBorder="1" applyAlignment="1" applyProtection="1">
      <alignment horizontal="center" vertical="center" shrinkToFit="1"/>
      <protection locked="0"/>
    </xf>
    <xf numFmtId="0" fontId="9" fillId="3" borderId="36" xfId="0" applyFont="1" applyFill="1" applyBorder="1" applyAlignment="1" applyProtection="1">
      <alignment horizontal="center" vertical="center" shrinkToFit="1"/>
      <protection locked="0"/>
    </xf>
    <xf numFmtId="0" fontId="39" fillId="0" borderId="52" xfId="0" applyFont="1" applyBorder="1" applyAlignment="1">
      <alignment horizontal="center" vertical="center"/>
    </xf>
    <xf numFmtId="0" fontId="39" fillId="0" borderId="4" xfId="0" applyFont="1" applyBorder="1" applyAlignment="1">
      <alignment horizontal="center" vertical="center"/>
    </xf>
    <xf numFmtId="0" fontId="39" fillId="0" borderId="31" xfId="0" applyFont="1" applyBorder="1" applyAlignment="1">
      <alignment horizontal="center" vertical="center"/>
    </xf>
    <xf numFmtId="0" fontId="5" fillId="0" borderId="53" xfId="0" applyFont="1" applyBorder="1" applyAlignment="1">
      <alignment horizontal="center" vertical="center"/>
    </xf>
    <xf numFmtId="0" fontId="5" fillId="2" borderId="65" xfId="0" applyFont="1" applyFill="1" applyBorder="1" applyAlignment="1">
      <alignment horizontal="center" vertical="center" wrapText="1"/>
    </xf>
    <xf numFmtId="0" fontId="5" fillId="2" borderId="17"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30" xfId="0" applyFont="1" applyFill="1" applyBorder="1" applyAlignment="1">
      <alignment horizontal="center" vertical="center"/>
    </xf>
    <xf numFmtId="0" fontId="5" fillId="0" borderId="34" xfId="5" applyFont="1" applyBorder="1" applyAlignment="1">
      <alignment horizontal="center" vertical="center" wrapText="1"/>
    </xf>
    <xf numFmtId="0" fontId="5" fillId="0" borderId="34" xfId="5" applyFont="1" applyBorder="1" applyAlignment="1">
      <alignment horizontal="center" vertical="center"/>
    </xf>
    <xf numFmtId="0" fontId="5" fillId="0" borderId="20" xfId="5" applyFont="1" applyBorder="1" applyAlignment="1">
      <alignment horizontal="center" vertical="center"/>
    </xf>
    <xf numFmtId="0" fontId="5" fillId="0" borderId="36" xfId="5" applyFont="1" applyBorder="1" applyAlignment="1">
      <alignment horizontal="center" vertical="center"/>
    </xf>
    <xf numFmtId="0" fontId="5" fillId="0" borderId="22" xfId="5" applyFont="1" applyBorder="1" applyAlignment="1">
      <alignment horizontal="center" vertical="center"/>
    </xf>
    <xf numFmtId="0" fontId="5" fillId="0" borderId="40" xfId="5" applyFont="1" applyBorder="1" applyAlignment="1">
      <alignment horizontal="center" vertical="center"/>
    </xf>
    <xf numFmtId="0" fontId="33" fillId="0" borderId="0" xfId="5" applyFont="1" applyAlignment="1">
      <alignment horizontal="center" vertical="center"/>
    </xf>
    <xf numFmtId="0" fontId="34" fillId="0" borderId="0" xfId="5" applyFont="1" applyAlignment="1">
      <alignment horizontal="left" vertical="center" wrapText="1"/>
    </xf>
    <xf numFmtId="0" fontId="36" fillId="0" borderId="0" xfId="5" applyFont="1" applyAlignment="1">
      <alignment horizontal="left" vertical="center" wrapText="1"/>
    </xf>
    <xf numFmtId="0" fontId="5" fillId="0" borderId="91" xfId="5" applyFont="1" applyBorder="1" applyAlignment="1">
      <alignment horizontal="center" vertical="center"/>
    </xf>
    <xf numFmtId="0" fontId="5" fillId="0" borderId="93" xfId="5" applyFont="1" applyBorder="1" applyAlignment="1">
      <alignment horizontal="center" vertical="center"/>
    </xf>
    <xf numFmtId="0" fontId="5" fillId="0" borderId="20" xfId="5" applyFont="1" applyBorder="1" applyAlignment="1">
      <alignment horizontal="center" vertical="center" wrapText="1"/>
    </xf>
    <xf numFmtId="178" fontId="37" fillId="6" borderId="39" xfId="5" applyNumberFormat="1" applyFont="1" applyFill="1" applyBorder="1" applyAlignment="1" applyProtection="1">
      <alignment horizontal="center" vertical="center"/>
      <protection hidden="1"/>
    </xf>
    <xf numFmtId="178" fontId="37" fillId="6" borderId="70" xfId="5" applyNumberFormat="1" applyFont="1" applyFill="1" applyBorder="1" applyAlignment="1" applyProtection="1">
      <alignment horizontal="center" vertical="center"/>
      <protection hidden="1"/>
    </xf>
    <xf numFmtId="0" fontId="9" fillId="3" borderId="48" xfId="5" applyFont="1" applyFill="1" applyBorder="1" applyAlignment="1" applyProtection="1">
      <alignment horizontal="center" vertical="center"/>
      <protection locked="0" hidden="1"/>
    </xf>
    <xf numFmtId="0" fontId="10" fillId="3" borderId="49" xfId="5" applyFont="1" applyFill="1" applyBorder="1" applyAlignment="1" applyProtection="1">
      <alignment horizontal="center" vertical="center"/>
      <protection locked="0" hidden="1"/>
    </xf>
    <xf numFmtId="0" fontId="9" fillId="3" borderId="64" xfId="5" applyFont="1" applyFill="1" applyBorder="1" applyAlignment="1" applyProtection="1">
      <alignment horizontal="center" vertical="center"/>
      <protection locked="0" hidden="1"/>
    </xf>
    <xf numFmtId="0" fontId="9" fillId="3" borderId="64" xfId="5" applyFont="1" applyFill="1" applyBorder="1" applyAlignment="1" applyProtection="1">
      <alignment horizontal="center" vertical="center" shrinkToFit="1"/>
      <protection locked="0" hidden="1"/>
    </xf>
    <xf numFmtId="0" fontId="9" fillId="3" borderId="32" xfId="5" applyFont="1" applyFill="1" applyBorder="1" applyAlignment="1" applyProtection="1">
      <alignment horizontal="center" vertical="center" shrinkToFit="1"/>
      <protection locked="0" hidden="1"/>
    </xf>
    <xf numFmtId="0" fontId="9" fillId="0" borderId="32" xfId="5" applyFont="1" applyBorder="1" applyAlignment="1" applyProtection="1">
      <alignment horizontal="center" vertical="center"/>
      <protection hidden="1"/>
    </xf>
    <xf numFmtId="0" fontId="9" fillId="3" borderId="41" xfId="5" applyFont="1" applyFill="1" applyBorder="1" applyAlignment="1" applyProtection="1">
      <alignment horizontal="center" vertical="center"/>
      <protection locked="0" hidden="1"/>
    </xf>
    <xf numFmtId="0" fontId="10" fillId="3" borderId="50" xfId="5" applyFont="1" applyFill="1" applyBorder="1" applyAlignment="1" applyProtection="1">
      <alignment horizontal="center" vertical="center"/>
      <protection locked="0" hidden="1"/>
    </xf>
    <xf numFmtId="0" fontId="9" fillId="3" borderId="32" xfId="5" applyFont="1" applyFill="1" applyBorder="1" applyAlignment="1" applyProtection="1">
      <alignment horizontal="center" vertical="center"/>
      <protection locked="0" hidden="1"/>
    </xf>
    <xf numFmtId="0" fontId="9" fillId="0" borderId="68" xfId="5" applyFont="1" applyBorder="1" applyAlignment="1" applyProtection="1">
      <alignment horizontal="center" vertical="center"/>
      <protection hidden="1"/>
    </xf>
    <xf numFmtId="0" fontId="9" fillId="0" borderId="49" xfId="5" applyFont="1" applyBorder="1" applyAlignment="1" applyProtection="1">
      <alignment horizontal="center" vertical="center"/>
      <protection hidden="1"/>
    </xf>
    <xf numFmtId="178" fontId="37" fillId="6" borderId="64" xfId="5" applyNumberFormat="1" applyFont="1" applyFill="1" applyBorder="1" applyAlignment="1" applyProtection="1">
      <alignment horizontal="center" vertical="center"/>
      <protection hidden="1"/>
    </xf>
    <xf numFmtId="178" fontId="37" fillId="6" borderId="69" xfId="5" applyNumberFormat="1" applyFont="1" applyFill="1" applyBorder="1" applyAlignment="1" applyProtection="1">
      <alignment horizontal="center" vertical="center"/>
      <protection hidden="1"/>
    </xf>
    <xf numFmtId="0" fontId="9" fillId="3" borderId="33" xfId="5" applyFont="1" applyFill="1" applyBorder="1" applyAlignment="1" applyProtection="1">
      <alignment horizontal="center" vertical="center" shrinkToFit="1"/>
      <protection locked="0" hidden="1"/>
    </xf>
    <xf numFmtId="0" fontId="9" fillId="0" borderId="45" xfId="5" applyFont="1" applyBorder="1" applyAlignment="1" applyProtection="1">
      <alignment horizontal="center" vertical="center"/>
      <protection hidden="1"/>
    </xf>
    <xf numFmtId="0" fontId="9" fillId="0" borderId="47" xfId="5" applyFont="1" applyBorder="1" applyAlignment="1" applyProtection="1">
      <alignment horizontal="center" vertical="center"/>
      <protection hidden="1"/>
    </xf>
    <xf numFmtId="178" fontId="37" fillId="6" borderId="113" xfId="5" applyNumberFormat="1" applyFont="1" applyFill="1" applyBorder="1" applyAlignment="1" applyProtection="1">
      <alignment horizontal="center" vertical="center"/>
      <protection hidden="1"/>
    </xf>
    <xf numFmtId="178" fontId="37" fillId="6" borderId="125" xfId="5" applyNumberFormat="1" applyFont="1" applyFill="1" applyBorder="1" applyAlignment="1" applyProtection="1">
      <alignment horizontal="center" vertical="center"/>
      <protection hidden="1"/>
    </xf>
    <xf numFmtId="0" fontId="9" fillId="3" borderId="44" xfId="5" applyFont="1" applyFill="1" applyBorder="1" applyAlignment="1" applyProtection="1">
      <alignment horizontal="center" vertical="center"/>
      <protection locked="0" hidden="1"/>
    </xf>
    <xf numFmtId="0" fontId="10" fillId="3" borderId="47" xfId="5" applyFont="1" applyFill="1" applyBorder="1" applyAlignment="1" applyProtection="1">
      <alignment horizontal="center" vertical="center"/>
      <protection locked="0" hidden="1"/>
    </xf>
    <xf numFmtId="0" fontId="9" fillId="3" borderId="33" xfId="5" applyFont="1" applyFill="1" applyBorder="1" applyAlignment="1" applyProtection="1">
      <alignment horizontal="center" vertical="center"/>
      <protection locked="0" hidden="1"/>
    </xf>
    <xf numFmtId="0" fontId="5" fillId="0" borderId="118" xfId="0" applyFont="1" applyBorder="1" applyAlignment="1">
      <alignment horizontal="center" vertical="center" wrapText="1"/>
    </xf>
    <xf numFmtId="14" fontId="5" fillId="0" borderId="118" xfId="0" applyNumberFormat="1" applyFont="1" applyBorder="1" applyAlignment="1">
      <alignment horizontal="center" vertical="center" wrapText="1"/>
    </xf>
    <xf numFmtId="14" fontId="5" fillId="0" borderId="39" xfId="0" applyNumberFormat="1" applyFont="1" applyBorder="1" applyAlignment="1">
      <alignment horizontal="center" vertical="center" wrapText="1"/>
    </xf>
    <xf numFmtId="0" fontId="5" fillId="0" borderId="18" xfId="0" applyFont="1" applyBorder="1" applyAlignment="1">
      <alignment horizontal="center" vertical="center" wrapText="1"/>
    </xf>
    <xf numFmtId="0" fontId="5" fillId="0" borderId="21" xfId="0" applyFont="1" applyBorder="1" applyAlignment="1">
      <alignment horizontal="center" vertical="center" wrapText="1"/>
    </xf>
    <xf numFmtId="14" fontId="5" fillId="0" borderId="21" xfId="0" applyNumberFormat="1" applyFont="1" applyBorder="1" applyAlignment="1">
      <alignment horizontal="center" vertical="center" wrapText="1"/>
    </xf>
  </cellXfs>
  <cellStyles count="8">
    <cellStyle name="桁区切り" xfId="1" builtinId="6"/>
    <cellStyle name="標準" xfId="0" builtinId="0"/>
    <cellStyle name="標準 14" xfId="3"/>
    <cellStyle name="標準 14 2" xfId="6"/>
    <cellStyle name="標準 2" xfId="2"/>
    <cellStyle name="標準 2 2" xfId="5"/>
    <cellStyle name="標準 3" xfId="4"/>
    <cellStyle name="標準 3 2" xfId="7"/>
  </cellStyles>
  <dxfs count="186">
    <dxf>
      <fill>
        <patternFill>
          <bgColor theme="9"/>
        </patternFill>
      </fill>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tint="-0.24994659260841701"/>
        </patternFill>
      </fill>
    </dxf>
    <dxf>
      <fill>
        <patternFill>
          <bgColor theme="0" tint="-0.24994659260841701"/>
        </patternFill>
      </fill>
    </dxf>
    <dxf>
      <font>
        <b/>
        <i val="0"/>
        <color auto="1"/>
      </font>
    </dxf>
  </dxfs>
  <tableStyles count="0" defaultTableStyle="TableStyleMedium9" defaultPivotStyle="PivotStyleLight16"/>
  <colors>
    <mruColors>
      <color rgb="FFF4ED5A"/>
      <color rgb="FFE3D90F"/>
      <color rgb="FFFFFF66"/>
      <color rgb="FFFFFF99"/>
      <color rgb="FFFFFFCC"/>
      <color rgb="FFFBEA6D"/>
      <color rgb="FFFFF7D9"/>
      <color rgb="FF0000FF"/>
      <color rgb="FFFF99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fmlaLink="$AG$17" lockText="1" noThreeD="1"/>
</file>

<file path=xl/ctrlProps/ctrlProp10.xml><?xml version="1.0" encoding="utf-8"?>
<formControlPr xmlns="http://schemas.microsoft.com/office/spreadsheetml/2009/9/main" objectType="CheckBox" fmlaLink="$AG$9" lockText="1" noThreeD="1"/>
</file>

<file path=xl/ctrlProps/ctrlProp100.xml><?xml version="1.0" encoding="utf-8"?>
<formControlPr xmlns="http://schemas.microsoft.com/office/spreadsheetml/2009/9/main" objectType="CheckBox" fmlaLink="$AG$10" lockText="1" noThreeD="1"/>
</file>

<file path=xl/ctrlProps/ctrlProp101.xml><?xml version="1.0" encoding="utf-8"?>
<formControlPr xmlns="http://schemas.microsoft.com/office/spreadsheetml/2009/9/main" objectType="CheckBox" fmlaLink="$AG$11" lockText="1" noThreeD="1"/>
</file>

<file path=xl/ctrlProps/ctrlProp102.xml><?xml version="1.0" encoding="utf-8"?>
<formControlPr xmlns="http://schemas.microsoft.com/office/spreadsheetml/2009/9/main" objectType="CheckBox" fmlaLink="$AG$14" lockText="1" noThreeD="1"/>
</file>

<file path=xl/ctrlProps/ctrlProp103.xml><?xml version="1.0" encoding="utf-8"?>
<formControlPr xmlns="http://schemas.microsoft.com/office/spreadsheetml/2009/9/main" objectType="CheckBox" fmlaLink="$AG$12" lockText="1" noThreeD="1"/>
</file>

<file path=xl/ctrlProps/ctrlProp104.xml><?xml version="1.0" encoding="utf-8"?>
<formControlPr xmlns="http://schemas.microsoft.com/office/spreadsheetml/2009/9/main" objectType="CheckBox" fmlaLink="$AG$13" lockText="1" noThreeD="1"/>
</file>

<file path=xl/ctrlProps/ctrlProp105.xml><?xml version="1.0" encoding="utf-8"?>
<formControlPr xmlns="http://schemas.microsoft.com/office/spreadsheetml/2009/9/main" objectType="CheckBox" fmlaLink="$AG$35" lockText="1" noThreeD="1"/>
</file>

<file path=xl/ctrlProps/ctrlProp106.xml><?xml version="1.0" encoding="utf-8"?>
<formControlPr xmlns="http://schemas.microsoft.com/office/spreadsheetml/2009/9/main" objectType="CheckBox" fmlaLink="$AG$36" lockText="1" noThreeD="1"/>
</file>

<file path=xl/ctrlProps/ctrlProp107.xml><?xml version="1.0" encoding="utf-8"?>
<formControlPr xmlns="http://schemas.microsoft.com/office/spreadsheetml/2009/9/main" objectType="CheckBox" fmlaLink="$AG$37" lockText="1" noThreeD="1"/>
</file>

<file path=xl/ctrlProps/ctrlProp108.xml><?xml version="1.0" encoding="utf-8"?>
<formControlPr xmlns="http://schemas.microsoft.com/office/spreadsheetml/2009/9/main" objectType="CheckBox" fmlaLink="$AG$38" lockText="1" noThreeD="1"/>
</file>

<file path=xl/ctrlProps/ctrlProp109.xml><?xml version="1.0" encoding="utf-8"?>
<formControlPr xmlns="http://schemas.microsoft.com/office/spreadsheetml/2009/9/main" objectType="CheckBox" fmlaLink="$AG$39" lockText="1" noThreeD="1"/>
</file>

<file path=xl/ctrlProps/ctrlProp11.xml><?xml version="1.0" encoding="utf-8"?>
<formControlPr xmlns="http://schemas.microsoft.com/office/spreadsheetml/2009/9/main" objectType="CheckBox" fmlaLink="$AG$15" lockText="1" noThreeD="1"/>
</file>

<file path=xl/ctrlProps/ctrlProp110.xml><?xml version="1.0" encoding="utf-8"?>
<formControlPr xmlns="http://schemas.microsoft.com/office/spreadsheetml/2009/9/main" objectType="CheckBox" fmlaLink="$AG$22" lockText="1" noThreeD="1"/>
</file>

<file path=xl/ctrlProps/ctrlProp111.xml><?xml version="1.0" encoding="utf-8"?>
<formControlPr xmlns="http://schemas.microsoft.com/office/spreadsheetml/2009/9/main" objectType="CheckBox" fmlaLink="$AG$23" lockText="1" noThreeD="1"/>
</file>

<file path=xl/ctrlProps/ctrlProp112.xml><?xml version="1.0" encoding="utf-8"?>
<formControlPr xmlns="http://schemas.microsoft.com/office/spreadsheetml/2009/9/main" objectType="CheckBox" fmlaLink="$AG$24" lockText="1" noThreeD="1"/>
</file>

<file path=xl/ctrlProps/ctrlProp113.xml><?xml version="1.0" encoding="utf-8"?>
<formControlPr xmlns="http://schemas.microsoft.com/office/spreadsheetml/2009/9/main" objectType="CheckBox" fmlaLink="$AG$25" lockText="1" noThreeD="1"/>
</file>

<file path=xl/ctrlProps/ctrlProp114.xml><?xml version="1.0" encoding="utf-8"?>
<formControlPr xmlns="http://schemas.microsoft.com/office/spreadsheetml/2009/9/main" objectType="CheckBox" fmlaLink="$AG$26" lockText="1" noThreeD="1"/>
</file>

<file path=xl/ctrlProps/ctrlProp115.xml><?xml version="1.0" encoding="utf-8"?>
<formControlPr xmlns="http://schemas.microsoft.com/office/spreadsheetml/2009/9/main" objectType="CheckBox" fmlaLink="$AG$27" lockText="1" noThreeD="1"/>
</file>

<file path=xl/ctrlProps/ctrlProp116.xml><?xml version="1.0" encoding="utf-8"?>
<formControlPr xmlns="http://schemas.microsoft.com/office/spreadsheetml/2009/9/main" objectType="CheckBox" fmlaLink="$AG$28" lockText="1" noThreeD="1"/>
</file>

<file path=xl/ctrlProps/ctrlProp117.xml><?xml version="1.0" encoding="utf-8"?>
<formControlPr xmlns="http://schemas.microsoft.com/office/spreadsheetml/2009/9/main" objectType="CheckBox" fmlaLink="$AG$29" lockText="1" noThreeD="1"/>
</file>

<file path=xl/ctrlProps/ctrlProp118.xml><?xml version="1.0" encoding="utf-8"?>
<formControlPr xmlns="http://schemas.microsoft.com/office/spreadsheetml/2009/9/main" objectType="CheckBox" fmlaLink="$AG$39" lockText="1" noThreeD="1"/>
</file>

<file path=xl/ctrlProps/ctrlProp119.xml><?xml version="1.0" encoding="utf-8"?>
<formControlPr xmlns="http://schemas.microsoft.com/office/spreadsheetml/2009/9/main" objectType="CheckBox" fmlaLink="$AG$39" lockText="1" noThreeD="1"/>
</file>

<file path=xl/ctrlProps/ctrlProp12.xml><?xml version="1.0" encoding="utf-8"?>
<formControlPr xmlns="http://schemas.microsoft.com/office/spreadsheetml/2009/9/main" objectType="CheckBox" fmlaLink="$AG$16" lockText="1" noThreeD="1"/>
</file>

<file path=xl/ctrlProps/ctrlProp120.xml><?xml version="1.0" encoding="utf-8"?>
<formControlPr xmlns="http://schemas.microsoft.com/office/spreadsheetml/2009/9/main" objectType="CheckBox" fmlaLink="$AG$39" lockText="1" noThreeD="1"/>
</file>

<file path=xl/ctrlProps/ctrlProp121.xml><?xml version="1.0" encoding="utf-8"?>
<formControlPr xmlns="http://schemas.microsoft.com/office/spreadsheetml/2009/9/main" objectType="CheckBox" fmlaLink="$AG$39" lockText="1" noThreeD="1"/>
</file>

<file path=xl/ctrlProps/ctrlProp122.xml><?xml version="1.0" encoding="utf-8"?>
<formControlPr xmlns="http://schemas.microsoft.com/office/spreadsheetml/2009/9/main" objectType="CheckBox" fmlaLink="$AG$44" lockText="1" noThreeD="1"/>
</file>

<file path=xl/ctrlProps/ctrlProp123.xml><?xml version="1.0" encoding="utf-8"?>
<formControlPr xmlns="http://schemas.microsoft.com/office/spreadsheetml/2009/9/main" objectType="CheckBox" fmlaLink="$AG$39" lockText="1" noThreeD="1"/>
</file>

<file path=xl/ctrlProps/ctrlProp124.xml><?xml version="1.0" encoding="utf-8"?>
<formControlPr xmlns="http://schemas.microsoft.com/office/spreadsheetml/2009/9/main" objectType="CheckBox" fmlaLink="$AG$40" lockText="1" noThreeD="1"/>
</file>

<file path=xl/ctrlProps/ctrlProp125.xml><?xml version="1.0" encoding="utf-8"?>
<formControlPr xmlns="http://schemas.microsoft.com/office/spreadsheetml/2009/9/main" objectType="CheckBox" fmlaLink="$AG$41" lockText="1" noThreeD="1"/>
</file>

<file path=xl/ctrlProps/ctrlProp126.xml><?xml version="1.0" encoding="utf-8"?>
<formControlPr xmlns="http://schemas.microsoft.com/office/spreadsheetml/2009/9/main" objectType="CheckBox" fmlaLink="$AG$42" lockText="1" noThreeD="1"/>
</file>

<file path=xl/ctrlProps/ctrlProp127.xml><?xml version="1.0" encoding="utf-8"?>
<formControlPr xmlns="http://schemas.microsoft.com/office/spreadsheetml/2009/9/main" objectType="CheckBox" fmlaLink="$AG$43" lockText="1" noThreeD="1"/>
</file>

<file path=xl/ctrlProps/ctrlProp128.xml><?xml version="1.0" encoding="utf-8"?>
<formControlPr xmlns="http://schemas.microsoft.com/office/spreadsheetml/2009/9/main" objectType="Radio" checked="Checked" firstButton="1" fmlaLink="$AG$3"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G$17" lockText="1" noThreeD="1"/>
</file>

<file path=xl/ctrlProps/ctrlProp14.xml><?xml version="1.0" encoding="utf-8"?>
<formControlPr xmlns="http://schemas.microsoft.com/office/spreadsheetml/2009/9/main" objectType="CheckBox" fmlaLink="$AG$18" lockText="1" noThreeD="1"/>
</file>

<file path=xl/ctrlProps/ctrlProp15.xml><?xml version="1.0" encoding="utf-8"?>
<formControlPr xmlns="http://schemas.microsoft.com/office/spreadsheetml/2009/9/main" objectType="CheckBox" fmlaLink="$AG$19" lockText="1" noThreeD="1"/>
</file>

<file path=xl/ctrlProps/ctrlProp16.xml><?xml version="1.0" encoding="utf-8"?>
<formControlPr xmlns="http://schemas.microsoft.com/office/spreadsheetml/2009/9/main" objectType="CheckBox" fmlaLink="$AG$10" lockText="1" noThreeD="1"/>
</file>

<file path=xl/ctrlProps/ctrlProp17.xml><?xml version="1.0" encoding="utf-8"?>
<formControlPr xmlns="http://schemas.microsoft.com/office/spreadsheetml/2009/9/main" objectType="CheckBox" fmlaLink="$AG$11" lockText="1" noThreeD="1"/>
</file>

<file path=xl/ctrlProps/ctrlProp18.xml><?xml version="1.0" encoding="utf-8"?>
<formControlPr xmlns="http://schemas.microsoft.com/office/spreadsheetml/2009/9/main" objectType="CheckBox" fmlaLink="$AG$14" lockText="1" noThreeD="1"/>
</file>

<file path=xl/ctrlProps/ctrlProp19.xml><?xml version="1.0" encoding="utf-8"?>
<formControlPr xmlns="http://schemas.microsoft.com/office/spreadsheetml/2009/9/main" objectType="CheckBox" fmlaLink="$AG$12"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fmlaLink="$AG$13" lockText="1" noThreeD="1"/>
</file>

<file path=xl/ctrlProps/ctrlProp21.xml><?xml version="1.0" encoding="utf-8"?>
<formControlPr xmlns="http://schemas.microsoft.com/office/spreadsheetml/2009/9/main" objectType="CheckBox" fmlaLink="$AG$8" lockText="1" noThreeD="1"/>
</file>

<file path=xl/ctrlProps/ctrlProp22.xml><?xml version="1.0" encoding="utf-8"?>
<formControlPr xmlns="http://schemas.microsoft.com/office/spreadsheetml/2009/9/main" objectType="CheckBox" fmlaLink="$AG$9" lockText="1" noThreeD="1"/>
</file>

<file path=xl/ctrlProps/ctrlProp23.xml><?xml version="1.0" encoding="utf-8"?>
<formControlPr xmlns="http://schemas.microsoft.com/office/spreadsheetml/2009/9/main" objectType="CheckBox" fmlaLink="$AG$15" lockText="1" noThreeD="1"/>
</file>

<file path=xl/ctrlProps/ctrlProp24.xml><?xml version="1.0" encoding="utf-8"?>
<formControlPr xmlns="http://schemas.microsoft.com/office/spreadsheetml/2009/9/main" objectType="CheckBox" fmlaLink="$AG$16" lockText="1" noThreeD="1"/>
</file>

<file path=xl/ctrlProps/ctrlProp25.xml><?xml version="1.0" encoding="utf-8"?>
<formControlPr xmlns="http://schemas.microsoft.com/office/spreadsheetml/2009/9/main" objectType="CheckBox" fmlaLink="$AG$17" lockText="1" noThreeD="1"/>
</file>

<file path=xl/ctrlProps/ctrlProp26.xml><?xml version="1.0" encoding="utf-8"?>
<formControlPr xmlns="http://schemas.microsoft.com/office/spreadsheetml/2009/9/main" objectType="CheckBox" fmlaLink="$AG$18" lockText="1" noThreeD="1"/>
</file>

<file path=xl/ctrlProps/ctrlProp27.xml><?xml version="1.0" encoding="utf-8"?>
<formControlPr xmlns="http://schemas.microsoft.com/office/spreadsheetml/2009/9/main" objectType="CheckBox" fmlaLink="$AG$19" lockText="1" noThreeD="1"/>
</file>

<file path=xl/ctrlProps/ctrlProp28.xml><?xml version="1.0" encoding="utf-8"?>
<formControlPr xmlns="http://schemas.microsoft.com/office/spreadsheetml/2009/9/main" objectType="CheckBox" fmlaLink="$AG$10" lockText="1" noThreeD="1"/>
</file>

<file path=xl/ctrlProps/ctrlProp29.xml><?xml version="1.0" encoding="utf-8"?>
<formControlPr xmlns="http://schemas.microsoft.com/office/spreadsheetml/2009/9/main" objectType="CheckBox" fmlaLink="$AG$11"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fmlaLink="$AG$14" lockText="1" noThreeD="1"/>
</file>

<file path=xl/ctrlProps/ctrlProp31.xml><?xml version="1.0" encoding="utf-8"?>
<formControlPr xmlns="http://schemas.microsoft.com/office/spreadsheetml/2009/9/main" objectType="CheckBox" fmlaLink="$AG$12" lockText="1" noThreeD="1"/>
</file>

<file path=xl/ctrlProps/ctrlProp32.xml><?xml version="1.0" encoding="utf-8"?>
<formControlPr xmlns="http://schemas.microsoft.com/office/spreadsheetml/2009/9/main" objectType="CheckBox" fmlaLink="$AG$13" lockText="1" noThreeD="1"/>
</file>

<file path=xl/ctrlProps/ctrlProp33.xml><?xml version="1.0" encoding="utf-8"?>
<formControlPr xmlns="http://schemas.microsoft.com/office/spreadsheetml/2009/9/main" objectType="CheckBox" fmlaLink="$AG$8" lockText="1" noThreeD="1"/>
</file>

<file path=xl/ctrlProps/ctrlProp34.xml><?xml version="1.0" encoding="utf-8"?>
<formControlPr xmlns="http://schemas.microsoft.com/office/spreadsheetml/2009/9/main" objectType="CheckBox" fmlaLink="$AG$9" lockText="1" noThreeD="1"/>
</file>

<file path=xl/ctrlProps/ctrlProp35.xml><?xml version="1.0" encoding="utf-8"?>
<formControlPr xmlns="http://schemas.microsoft.com/office/spreadsheetml/2009/9/main" objectType="CheckBox" fmlaLink="$AG$15" lockText="1" noThreeD="1"/>
</file>

<file path=xl/ctrlProps/ctrlProp36.xml><?xml version="1.0" encoding="utf-8"?>
<formControlPr xmlns="http://schemas.microsoft.com/office/spreadsheetml/2009/9/main" objectType="CheckBox" fmlaLink="$AG$16" lockText="1" noThreeD="1"/>
</file>

<file path=xl/ctrlProps/ctrlProp37.xml><?xml version="1.0" encoding="utf-8"?>
<formControlPr xmlns="http://schemas.microsoft.com/office/spreadsheetml/2009/9/main" objectType="CheckBox" fmlaLink="$AG$17" lockText="1" noThreeD="1"/>
</file>

<file path=xl/ctrlProps/ctrlProp38.xml><?xml version="1.0" encoding="utf-8"?>
<formControlPr xmlns="http://schemas.microsoft.com/office/spreadsheetml/2009/9/main" objectType="CheckBox" fmlaLink="$AG$18" lockText="1" noThreeD="1"/>
</file>

<file path=xl/ctrlProps/ctrlProp39.xml><?xml version="1.0" encoding="utf-8"?>
<formControlPr xmlns="http://schemas.microsoft.com/office/spreadsheetml/2009/9/main" objectType="CheckBox" fmlaLink="$AG$19"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G$10" lockText="1" noThreeD="1"/>
</file>

<file path=xl/ctrlProps/ctrlProp41.xml><?xml version="1.0" encoding="utf-8"?>
<formControlPr xmlns="http://schemas.microsoft.com/office/spreadsheetml/2009/9/main" objectType="CheckBox" fmlaLink="$AG$11" lockText="1" noThreeD="1"/>
</file>

<file path=xl/ctrlProps/ctrlProp42.xml><?xml version="1.0" encoding="utf-8"?>
<formControlPr xmlns="http://schemas.microsoft.com/office/spreadsheetml/2009/9/main" objectType="CheckBox" fmlaLink="$AG$14" lockText="1" noThreeD="1"/>
</file>

<file path=xl/ctrlProps/ctrlProp43.xml><?xml version="1.0" encoding="utf-8"?>
<formControlPr xmlns="http://schemas.microsoft.com/office/spreadsheetml/2009/9/main" objectType="CheckBox" fmlaLink="$AG$12" lockText="1" noThreeD="1"/>
</file>

<file path=xl/ctrlProps/ctrlProp44.xml><?xml version="1.0" encoding="utf-8"?>
<formControlPr xmlns="http://schemas.microsoft.com/office/spreadsheetml/2009/9/main" objectType="CheckBox" fmlaLink="$AG$13" lockText="1" noThreeD="1"/>
</file>

<file path=xl/ctrlProps/ctrlProp45.xml><?xml version="1.0" encoding="utf-8"?>
<formControlPr xmlns="http://schemas.microsoft.com/office/spreadsheetml/2009/9/main" objectType="CheckBox" fmlaLink="$AG$8" lockText="1" noThreeD="1"/>
</file>

<file path=xl/ctrlProps/ctrlProp46.xml><?xml version="1.0" encoding="utf-8"?>
<formControlPr xmlns="http://schemas.microsoft.com/office/spreadsheetml/2009/9/main" objectType="CheckBox" fmlaLink="$AG$9" lockText="1" noThreeD="1"/>
</file>

<file path=xl/ctrlProps/ctrlProp47.xml><?xml version="1.0" encoding="utf-8"?>
<formControlPr xmlns="http://schemas.microsoft.com/office/spreadsheetml/2009/9/main" objectType="CheckBox" fmlaLink="$AG$15" lockText="1" noThreeD="1"/>
</file>

<file path=xl/ctrlProps/ctrlProp48.xml><?xml version="1.0" encoding="utf-8"?>
<formControlPr xmlns="http://schemas.microsoft.com/office/spreadsheetml/2009/9/main" objectType="CheckBox" fmlaLink="$AG$16" lockText="1" noThreeD="1"/>
</file>

<file path=xl/ctrlProps/ctrlProp49.xml><?xml version="1.0" encoding="utf-8"?>
<formControlPr xmlns="http://schemas.microsoft.com/office/spreadsheetml/2009/9/main" objectType="CheckBox" fmlaLink="$AG$17" lockText="1" noThreeD="1"/>
</file>

<file path=xl/ctrlProps/ctrlProp5.xml><?xml version="1.0" encoding="utf-8"?>
<formControlPr xmlns="http://schemas.microsoft.com/office/spreadsheetml/2009/9/main" objectType="Radio" firstButton="1" fmlaLink="$AF$53" noThreeD="1"/>
</file>

<file path=xl/ctrlProps/ctrlProp50.xml><?xml version="1.0" encoding="utf-8"?>
<formControlPr xmlns="http://schemas.microsoft.com/office/spreadsheetml/2009/9/main" objectType="CheckBox" fmlaLink="$AG$18" lockText="1" noThreeD="1"/>
</file>

<file path=xl/ctrlProps/ctrlProp51.xml><?xml version="1.0" encoding="utf-8"?>
<formControlPr xmlns="http://schemas.microsoft.com/office/spreadsheetml/2009/9/main" objectType="CheckBox" fmlaLink="$AG$19" lockText="1" noThreeD="1"/>
</file>

<file path=xl/ctrlProps/ctrlProp52.xml><?xml version="1.0" encoding="utf-8"?>
<formControlPr xmlns="http://schemas.microsoft.com/office/spreadsheetml/2009/9/main" objectType="CheckBox" fmlaLink="$AG$10" lockText="1" noThreeD="1"/>
</file>

<file path=xl/ctrlProps/ctrlProp53.xml><?xml version="1.0" encoding="utf-8"?>
<formControlPr xmlns="http://schemas.microsoft.com/office/spreadsheetml/2009/9/main" objectType="CheckBox" fmlaLink="$AG$11" lockText="1" noThreeD="1"/>
</file>

<file path=xl/ctrlProps/ctrlProp54.xml><?xml version="1.0" encoding="utf-8"?>
<formControlPr xmlns="http://schemas.microsoft.com/office/spreadsheetml/2009/9/main" objectType="CheckBox" fmlaLink="$AG$14" lockText="1" noThreeD="1"/>
</file>

<file path=xl/ctrlProps/ctrlProp55.xml><?xml version="1.0" encoding="utf-8"?>
<formControlPr xmlns="http://schemas.microsoft.com/office/spreadsheetml/2009/9/main" objectType="CheckBox" fmlaLink="$AG$12" lockText="1" noThreeD="1"/>
</file>

<file path=xl/ctrlProps/ctrlProp56.xml><?xml version="1.0" encoding="utf-8"?>
<formControlPr xmlns="http://schemas.microsoft.com/office/spreadsheetml/2009/9/main" objectType="CheckBox" fmlaLink="$AG$13" lockText="1" noThreeD="1"/>
</file>

<file path=xl/ctrlProps/ctrlProp57.xml><?xml version="1.0" encoding="utf-8"?>
<formControlPr xmlns="http://schemas.microsoft.com/office/spreadsheetml/2009/9/main" objectType="CheckBox" fmlaLink="$AG$8" lockText="1" noThreeD="1"/>
</file>

<file path=xl/ctrlProps/ctrlProp58.xml><?xml version="1.0" encoding="utf-8"?>
<formControlPr xmlns="http://schemas.microsoft.com/office/spreadsheetml/2009/9/main" objectType="CheckBox" fmlaLink="$AG$9" lockText="1" noThreeD="1"/>
</file>

<file path=xl/ctrlProps/ctrlProp59.xml><?xml version="1.0" encoding="utf-8"?>
<formControlPr xmlns="http://schemas.microsoft.com/office/spreadsheetml/2009/9/main" objectType="CheckBox" fmlaLink="$AG$15" lockText="1" noThreeD="1"/>
</file>

<file path=xl/ctrlProps/ctrlProp6.xml><?xml version="1.0" encoding="utf-8"?>
<formControlPr xmlns="http://schemas.microsoft.com/office/spreadsheetml/2009/9/main" objectType="Radio" checked="Checked" noThreeD="1"/>
</file>

<file path=xl/ctrlProps/ctrlProp60.xml><?xml version="1.0" encoding="utf-8"?>
<formControlPr xmlns="http://schemas.microsoft.com/office/spreadsheetml/2009/9/main" objectType="CheckBox" fmlaLink="$AG$16" lockText="1" noThreeD="1"/>
</file>

<file path=xl/ctrlProps/ctrlProp61.xml><?xml version="1.0" encoding="utf-8"?>
<formControlPr xmlns="http://schemas.microsoft.com/office/spreadsheetml/2009/9/main" objectType="CheckBox" fmlaLink="$AG$17" lockText="1" noThreeD="1"/>
</file>

<file path=xl/ctrlProps/ctrlProp62.xml><?xml version="1.0" encoding="utf-8"?>
<formControlPr xmlns="http://schemas.microsoft.com/office/spreadsheetml/2009/9/main" objectType="CheckBox" fmlaLink="$AG$18" lockText="1" noThreeD="1"/>
</file>

<file path=xl/ctrlProps/ctrlProp63.xml><?xml version="1.0" encoding="utf-8"?>
<formControlPr xmlns="http://schemas.microsoft.com/office/spreadsheetml/2009/9/main" objectType="CheckBox" fmlaLink="$AG$19" lockText="1" noThreeD="1"/>
</file>

<file path=xl/ctrlProps/ctrlProp64.xml><?xml version="1.0" encoding="utf-8"?>
<formControlPr xmlns="http://schemas.microsoft.com/office/spreadsheetml/2009/9/main" objectType="CheckBox" fmlaLink="$AG$10" lockText="1" noThreeD="1"/>
</file>

<file path=xl/ctrlProps/ctrlProp65.xml><?xml version="1.0" encoding="utf-8"?>
<formControlPr xmlns="http://schemas.microsoft.com/office/spreadsheetml/2009/9/main" objectType="CheckBox" fmlaLink="$AG$11" lockText="1" noThreeD="1"/>
</file>

<file path=xl/ctrlProps/ctrlProp66.xml><?xml version="1.0" encoding="utf-8"?>
<formControlPr xmlns="http://schemas.microsoft.com/office/spreadsheetml/2009/9/main" objectType="CheckBox" fmlaLink="$AG$14" lockText="1" noThreeD="1"/>
</file>

<file path=xl/ctrlProps/ctrlProp67.xml><?xml version="1.0" encoding="utf-8"?>
<formControlPr xmlns="http://schemas.microsoft.com/office/spreadsheetml/2009/9/main" objectType="CheckBox" fmlaLink="$AG$12" lockText="1" noThreeD="1"/>
</file>

<file path=xl/ctrlProps/ctrlProp68.xml><?xml version="1.0" encoding="utf-8"?>
<formControlPr xmlns="http://schemas.microsoft.com/office/spreadsheetml/2009/9/main" objectType="CheckBox" fmlaLink="$AG$13" lockText="1" noThreeD="1"/>
</file>

<file path=xl/ctrlProps/ctrlProp69.xml><?xml version="1.0" encoding="utf-8"?>
<formControlPr xmlns="http://schemas.microsoft.com/office/spreadsheetml/2009/9/main" objectType="CheckBox" fmlaLink="$AG$8" lockText="1" noThreeD="1"/>
</file>

<file path=xl/ctrlProps/ctrlProp7.xml><?xml version="1.0" encoding="utf-8"?>
<formControlPr xmlns="http://schemas.microsoft.com/office/spreadsheetml/2009/9/main" objectType="CheckBox" fmlaLink="$AD$13" lockText="1" noThreeD="1"/>
</file>

<file path=xl/ctrlProps/ctrlProp70.xml><?xml version="1.0" encoding="utf-8"?>
<formControlPr xmlns="http://schemas.microsoft.com/office/spreadsheetml/2009/9/main" objectType="CheckBox" fmlaLink="$AG$9" lockText="1" noThreeD="1"/>
</file>

<file path=xl/ctrlProps/ctrlProp71.xml><?xml version="1.0" encoding="utf-8"?>
<formControlPr xmlns="http://schemas.microsoft.com/office/spreadsheetml/2009/9/main" objectType="CheckBox" fmlaLink="$AG$15" lockText="1" noThreeD="1"/>
</file>

<file path=xl/ctrlProps/ctrlProp72.xml><?xml version="1.0" encoding="utf-8"?>
<formControlPr xmlns="http://schemas.microsoft.com/office/spreadsheetml/2009/9/main" objectType="CheckBox" fmlaLink="$AG$16" lockText="1" noThreeD="1"/>
</file>

<file path=xl/ctrlProps/ctrlProp73.xml><?xml version="1.0" encoding="utf-8"?>
<formControlPr xmlns="http://schemas.microsoft.com/office/spreadsheetml/2009/9/main" objectType="CheckBox" fmlaLink="$AG$17" lockText="1" noThreeD="1"/>
</file>

<file path=xl/ctrlProps/ctrlProp74.xml><?xml version="1.0" encoding="utf-8"?>
<formControlPr xmlns="http://schemas.microsoft.com/office/spreadsheetml/2009/9/main" objectType="CheckBox" fmlaLink="$AG$18" lockText="1" noThreeD="1"/>
</file>

<file path=xl/ctrlProps/ctrlProp75.xml><?xml version="1.0" encoding="utf-8"?>
<formControlPr xmlns="http://schemas.microsoft.com/office/spreadsheetml/2009/9/main" objectType="CheckBox" fmlaLink="$AG$19" lockText="1" noThreeD="1"/>
</file>

<file path=xl/ctrlProps/ctrlProp76.xml><?xml version="1.0" encoding="utf-8"?>
<formControlPr xmlns="http://schemas.microsoft.com/office/spreadsheetml/2009/9/main" objectType="CheckBox" fmlaLink="$AG$10" lockText="1" noThreeD="1"/>
</file>

<file path=xl/ctrlProps/ctrlProp77.xml><?xml version="1.0" encoding="utf-8"?>
<formControlPr xmlns="http://schemas.microsoft.com/office/spreadsheetml/2009/9/main" objectType="CheckBox" fmlaLink="$AG$11" lockText="1" noThreeD="1"/>
</file>

<file path=xl/ctrlProps/ctrlProp78.xml><?xml version="1.0" encoding="utf-8"?>
<formControlPr xmlns="http://schemas.microsoft.com/office/spreadsheetml/2009/9/main" objectType="CheckBox" fmlaLink="$AG$14" lockText="1" noThreeD="1"/>
</file>

<file path=xl/ctrlProps/ctrlProp79.xml><?xml version="1.0" encoding="utf-8"?>
<formControlPr xmlns="http://schemas.microsoft.com/office/spreadsheetml/2009/9/main" objectType="CheckBox" fmlaLink="$AG$12" lockText="1" noThreeD="1"/>
</file>

<file path=xl/ctrlProps/ctrlProp8.xml><?xml version="1.0" encoding="utf-8"?>
<formControlPr xmlns="http://schemas.microsoft.com/office/spreadsheetml/2009/9/main" objectType="CheckBox" fmlaLink="$AD$46" lockText="1" noThreeD="1"/>
</file>

<file path=xl/ctrlProps/ctrlProp80.xml><?xml version="1.0" encoding="utf-8"?>
<formControlPr xmlns="http://schemas.microsoft.com/office/spreadsheetml/2009/9/main" objectType="CheckBox" fmlaLink="$AG$13" lockText="1" noThreeD="1"/>
</file>

<file path=xl/ctrlProps/ctrlProp81.xml><?xml version="1.0" encoding="utf-8"?>
<formControlPr xmlns="http://schemas.microsoft.com/office/spreadsheetml/2009/9/main" objectType="CheckBox" fmlaLink="$AG$8" lockText="1" noThreeD="1"/>
</file>

<file path=xl/ctrlProps/ctrlProp82.xml><?xml version="1.0" encoding="utf-8"?>
<formControlPr xmlns="http://schemas.microsoft.com/office/spreadsheetml/2009/9/main" objectType="CheckBox" fmlaLink="$AG$9" lockText="1" noThreeD="1"/>
</file>

<file path=xl/ctrlProps/ctrlProp83.xml><?xml version="1.0" encoding="utf-8"?>
<formControlPr xmlns="http://schemas.microsoft.com/office/spreadsheetml/2009/9/main" objectType="CheckBox" fmlaLink="$AG$15" lockText="1" noThreeD="1"/>
</file>

<file path=xl/ctrlProps/ctrlProp84.xml><?xml version="1.0" encoding="utf-8"?>
<formControlPr xmlns="http://schemas.microsoft.com/office/spreadsheetml/2009/9/main" objectType="CheckBox" fmlaLink="$AG$16" lockText="1" noThreeD="1"/>
</file>

<file path=xl/ctrlProps/ctrlProp85.xml><?xml version="1.0" encoding="utf-8"?>
<formControlPr xmlns="http://schemas.microsoft.com/office/spreadsheetml/2009/9/main" objectType="CheckBox" fmlaLink="$AG$17" lockText="1" noThreeD="1"/>
</file>

<file path=xl/ctrlProps/ctrlProp86.xml><?xml version="1.0" encoding="utf-8"?>
<formControlPr xmlns="http://schemas.microsoft.com/office/spreadsheetml/2009/9/main" objectType="CheckBox" fmlaLink="$AG$18" lockText="1" noThreeD="1"/>
</file>

<file path=xl/ctrlProps/ctrlProp87.xml><?xml version="1.0" encoding="utf-8"?>
<formControlPr xmlns="http://schemas.microsoft.com/office/spreadsheetml/2009/9/main" objectType="CheckBox" fmlaLink="$AG$19" lockText="1" noThreeD="1"/>
</file>

<file path=xl/ctrlProps/ctrlProp88.xml><?xml version="1.0" encoding="utf-8"?>
<formControlPr xmlns="http://schemas.microsoft.com/office/spreadsheetml/2009/9/main" objectType="CheckBox" fmlaLink="$AG$10" lockText="1" noThreeD="1"/>
</file>

<file path=xl/ctrlProps/ctrlProp89.xml><?xml version="1.0" encoding="utf-8"?>
<formControlPr xmlns="http://schemas.microsoft.com/office/spreadsheetml/2009/9/main" objectType="CheckBox" fmlaLink="$AG$11" lockText="1" noThreeD="1"/>
</file>

<file path=xl/ctrlProps/ctrlProp9.xml><?xml version="1.0" encoding="utf-8"?>
<formControlPr xmlns="http://schemas.microsoft.com/office/spreadsheetml/2009/9/main" objectType="CheckBox" fmlaLink="$AG$8" lockText="1" noThreeD="1"/>
</file>

<file path=xl/ctrlProps/ctrlProp90.xml><?xml version="1.0" encoding="utf-8"?>
<formControlPr xmlns="http://schemas.microsoft.com/office/spreadsheetml/2009/9/main" objectType="CheckBox" fmlaLink="$AG$14" lockText="1" noThreeD="1"/>
</file>

<file path=xl/ctrlProps/ctrlProp91.xml><?xml version="1.0" encoding="utf-8"?>
<formControlPr xmlns="http://schemas.microsoft.com/office/spreadsheetml/2009/9/main" objectType="CheckBox" fmlaLink="$AG$12" lockText="1" noThreeD="1"/>
</file>

<file path=xl/ctrlProps/ctrlProp92.xml><?xml version="1.0" encoding="utf-8"?>
<formControlPr xmlns="http://schemas.microsoft.com/office/spreadsheetml/2009/9/main" objectType="CheckBox" fmlaLink="$AG$13" lockText="1" noThreeD="1"/>
</file>

<file path=xl/ctrlProps/ctrlProp93.xml><?xml version="1.0" encoding="utf-8"?>
<formControlPr xmlns="http://schemas.microsoft.com/office/spreadsheetml/2009/9/main" objectType="CheckBox" fmlaLink="$AG$8" lockText="1" noThreeD="1"/>
</file>

<file path=xl/ctrlProps/ctrlProp94.xml><?xml version="1.0" encoding="utf-8"?>
<formControlPr xmlns="http://schemas.microsoft.com/office/spreadsheetml/2009/9/main" objectType="CheckBox" fmlaLink="$AG$9" lockText="1" noThreeD="1"/>
</file>

<file path=xl/ctrlProps/ctrlProp95.xml><?xml version="1.0" encoding="utf-8"?>
<formControlPr xmlns="http://schemas.microsoft.com/office/spreadsheetml/2009/9/main" objectType="CheckBox" fmlaLink="$AG$15" lockText="1" noThreeD="1"/>
</file>

<file path=xl/ctrlProps/ctrlProp96.xml><?xml version="1.0" encoding="utf-8"?>
<formControlPr xmlns="http://schemas.microsoft.com/office/spreadsheetml/2009/9/main" objectType="CheckBox" fmlaLink="$AG$16" lockText="1" noThreeD="1"/>
</file>

<file path=xl/ctrlProps/ctrlProp97.xml><?xml version="1.0" encoding="utf-8"?>
<formControlPr xmlns="http://schemas.microsoft.com/office/spreadsheetml/2009/9/main" objectType="CheckBox" fmlaLink="$AG$17" lockText="1" noThreeD="1"/>
</file>

<file path=xl/ctrlProps/ctrlProp98.xml><?xml version="1.0" encoding="utf-8"?>
<formControlPr xmlns="http://schemas.microsoft.com/office/spreadsheetml/2009/9/main" objectType="CheckBox" fmlaLink="$AG$18" lockText="1" noThreeD="1"/>
</file>

<file path=xl/ctrlProps/ctrlProp99.xml><?xml version="1.0" encoding="utf-8"?>
<formControlPr xmlns="http://schemas.microsoft.com/office/spreadsheetml/2009/9/main" objectType="CheckBox" fmlaLink="$AG$19" lockText="1" noThreeD="1"/>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3" Type="http://schemas.openxmlformats.org/officeDocument/2006/relationships/image" Target="../media/image7.jpg"/><Relationship Id="rId2" Type="http://schemas.openxmlformats.org/officeDocument/2006/relationships/image" Target="../media/image6.jpg"/><Relationship Id="rId1" Type="http://schemas.openxmlformats.org/officeDocument/2006/relationships/image" Target="../media/image5.jpg"/><Relationship Id="rId4" Type="http://schemas.openxmlformats.org/officeDocument/2006/relationships/image" Target="../media/image8.jpg"/></Relationships>
</file>

<file path=xl/drawings/_rels/drawing14.xml.rels><?xml version="1.0" encoding="UTF-8" standalone="yes"?>
<Relationships xmlns="http://schemas.openxmlformats.org/package/2006/relationships"><Relationship Id="rId1" Type="http://schemas.openxmlformats.org/officeDocument/2006/relationships/image" Target="../media/image9.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26314</xdr:colOff>
          <xdr:row>15</xdr:row>
          <xdr:rowOff>85519</xdr:rowOff>
        </xdr:from>
        <xdr:to>
          <xdr:col>26</xdr:col>
          <xdr:colOff>65784</xdr:colOff>
          <xdr:row>15</xdr:row>
          <xdr:rowOff>296029</xdr:rowOff>
        </xdr:to>
        <xdr:sp macro="" textlink="">
          <xdr:nvSpPr>
            <xdr:cNvPr id="132097" name="Option Button 1" hidden="1">
              <a:extLst>
                <a:ext uri="{63B3BB69-23CF-44E3-9099-C40C66FF867C}">
                  <a14:compatExt spid="_x0000_s132097"/>
                </a:ext>
                <a:ext uri="{FF2B5EF4-FFF2-40B4-BE49-F238E27FC236}">
                  <a16:creationId xmlns:a16="http://schemas.microsoft.com/office/drawing/2014/main" id="{00000000-0008-0000-0300-0000010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26314</xdr:colOff>
          <xdr:row>16</xdr:row>
          <xdr:rowOff>85519</xdr:rowOff>
        </xdr:from>
        <xdr:to>
          <xdr:col>26</xdr:col>
          <xdr:colOff>65784</xdr:colOff>
          <xdr:row>16</xdr:row>
          <xdr:rowOff>296029</xdr:rowOff>
        </xdr:to>
        <xdr:sp macro="" textlink="">
          <xdr:nvSpPr>
            <xdr:cNvPr id="132098" name="Option Button 2" hidden="1">
              <a:extLst>
                <a:ext uri="{63B3BB69-23CF-44E3-9099-C40C66FF867C}">
                  <a14:compatExt spid="_x0000_s132098"/>
                </a:ext>
                <a:ext uri="{FF2B5EF4-FFF2-40B4-BE49-F238E27FC236}">
                  <a16:creationId xmlns:a16="http://schemas.microsoft.com/office/drawing/2014/main" id="{00000000-0008-0000-0300-0000020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26314</xdr:colOff>
          <xdr:row>17</xdr:row>
          <xdr:rowOff>85519</xdr:rowOff>
        </xdr:from>
        <xdr:to>
          <xdr:col>26</xdr:col>
          <xdr:colOff>65784</xdr:colOff>
          <xdr:row>17</xdr:row>
          <xdr:rowOff>296029</xdr:rowOff>
        </xdr:to>
        <xdr:sp macro="" textlink="">
          <xdr:nvSpPr>
            <xdr:cNvPr id="132099" name="Option Button 3" hidden="1">
              <a:extLst>
                <a:ext uri="{63B3BB69-23CF-44E3-9099-C40C66FF867C}">
                  <a14:compatExt spid="_x0000_s132099"/>
                </a:ext>
                <a:ext uri="{FF2B5EF4-FFF2-40B4-BE49-F238E27FC236}">
                  <a16:creationId xmlns:a16="http://schemas.microsoft.com/office/drawing/2014/main" id="{00000000-0008-0000-0300-0000030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26314</xdr:colOff>
          <xdr:row>18</xdr:row>
          <xdr:rowOff>85519</xdr:rowOff>
        </xdr:from>
        <xdr:to>
          <xdr:col>26</xdr:col>
          <xdr:colOff>65784</xdr:colOff>
          <xdr:row>18</xdr:row>
          <xdr:rowOff>296029</xdr:rowOff>
        </xdr:to>
        <xdr:sp macro="" textlink="">
          <xdr:nvSpPr>
            <xdr:cNvPr id="132100" name="Option Button 4" hidden="1">
              <a:extLst>
                <a:ext uri="{63B3BB69-23CF-44E3-9099-C40C66FF867C}">
                  <a14:compatExt spid="_x0000_s132100"/>
                </a:ext>
                <a:ext uri="{FF2B5EF4-FFF2-40B4-BE49-F238E27FC236}">
                  <a16:creationId xmlns:a16="http://schemas.microsoft.com/office/drawing/2014/main" id="{00000000-0008-0000-0300-0000040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190774</xdr:colOff>
          <xdr:row>7</xdr:row>
          <xdr:rowOff>46049</xdr:rowOff>
        </xdr:from>
        <xdr:to>
          <xdr:col>14</xdr:col>
          <xdr:colOff>197353</xdr:colOff>
          <xdr:row>7</xdr:row>
          <xdr:rowOff>269715</xdr:rowOff>
        </xdr:to>
        <xdr:sp macro="" textlink="">
          <xdr:nvSpPr>
            <xdr:cNvPr id="123905" name="Check Box 1" hidden="1">
              <a:extLst>
                <a:ext uri="{63B3BB69-23CF-44E3-9099-C40C66FF867C}">
                  <a14:compatExt spid="_x0000_s123905"/>
                </a:ext>
                <a:ext uri="{FF2B5EF4-FFF2-40B4-BE49-F238E27FC236}">
                  <a16:creationId xmlns:a16="http://schemas.microsoft.com/office/drawing/2014/main" id="{00000000-0008-0000-0D00-000001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8</xdr:row>
          <xdr:rowOff>46049</xdr:rowOff>
        </xdr:from>
        <xdr:to>
          <xdr:col>14</xdr:col>
          <xdr:colOff>197353</xdr:colOff>
          <xdr:row>8</xdr:row>
          <xdr:rowOff>269715</xdr:rowOff>
        </xdr:to>
        <xdr:sp macro="" textlink="">
          <xdr:nvSpPr>
            <xdr:cNvPr id="123906" name="Check Box 2" hidden="1">
              <a:extLst>
                <a:ext uri="{63B3BB69-23CF-44E3-9099-C40C66FF867C}">
                  <a14:compatExt spid="_x0000_s123906"/>
                </a:ext>
                <a:ext uri="{FF2B5EF4-FFF2-40B4-BE49-F238E27FC236}">
                  <a16:creationId xmlns:a16="http://schemas.microsoft.com/office/drawing/2014/main" id="{00000000-0008-0000-0D00-000002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14</xdr:row>
          <xdr:rowOff>46049</xdr:rowOff>
        </xdr:from>
        <xdr:to>
          <xdr:col>14</xdr:col>
          <xdr:colOff>197353</xdr:colOff>
          <xdr:row>14</xdr:row>
          <xdr:rowOff>269715</xdr:rowOff>
        </xdr:to>
        <xdr:sp macro="" textlink="">
          <xdr:nvSpPr>
            <xdr:cNvPr id="123907" name="Check Box 3" hidden="1">
              <a:extLst>
                <a:ext uri="{63B3BB69-23CF-44E3-9099-C40C66FF867C}">
                  <a14:compatExt spid="_x0000_s123907"/>
                </a:ext>
                <a:ext uri="{FF2B5EF4-FFF2-40B4-BE49-F238E27FC236}">
                  <a16:creationId xmlns:a16="http://schemas.microsoft.com/office/drawing/2014/main" id="{00000000-0008-0000-0D00-000003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15</xdr:row>
          <xdr:rowOff>46049</xdr:rowOff>
        </xdr:from>
        <xdr:to>
          <xdr:col>14</xdr:col>
          <xdr:colOff>197353</xdr:colOff>
          <xdr:row>15</xdr:row>
          <xdr:rowOff>269715</xdr:rowOff>
        </xdr:to>
        <xdr:sp macro="" textlink="">
          <xdr:nvSpPr>
            <xdr:cNvPr id="123908" name="Check Box 4" hidden="1">
              <a:extLst>
                <a:ext uri="{63B3BB69-23CF-44E3-9099-C40C66FF867C}">
                  <a14:compatExt spid="_x0000_s123908"/>
                </a:ext>
                <a:ext uri="{FF2B5EF4-FFF2-40B4-BE49-F238E27FC236}">
                  <a16:creationId xmlns:a16="http://schemas.microsoft.com/office/drawing/2014/main" id="{00000000-0008-0000-0D00-000004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16</xdr:row>
          <xdr:rowOff>46049</xdr:rowOff>
        </xdr:from>
        <xdr:to>
          <xdr:col>14</xdr:col>
          <xdr:colOff>197353</xdr:colOff>
          <xdr:row>16</xdr:row>
          <xdr:rowOff>269715</xdr:rowOff>
        </xdr:to>
        <xdr:sp macro="" textlink="">
          <xdr:nvSpPr>
            <xdr:cNvPr id="123909" name="Check Box 5" hidden="1">
              <a:extLst>
                <a:ext uri="{63B3BB69-23CF-44E3-9099-C40C66FF867C}">
                  <a14:compatExt spid="_x0000_s123909"/>
                </a:ext>
                <a:ext uri="{FF2B5EF4-FFF2-40B4-BE49-F238E27FC236}">
                  <a16:creationId xmlns:a16="http://schemas.microsoft.com/office/drawing/2014/main" id="{00000000-0008-0000-0D00-000005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17</xdr:row>
          <xdr:rowOff>46049</xdr:rowOff>
        </xdr:from>
        <xdr:to>
          <xdr:col>14</xdr:col>
          <xdr:colOff>197353</xdr:colOff>
          <xdr:row>17</xdr:row>
          <xdr:rowOff>269715</xdr:rowOff>
        </xdr:to>
        <xdr:sp macro="" textlink="">
          <xdr:nvSpPr>
            <xdr:cNvPr id="123910" name="Check Box 6" hidden="1">
              <a:extLst>
                <a:ext uri="{63B3BB69-23CF-44E3-9099-C40C66FF867C}">
                  <a14:compatExt spid="_x0000_s123910"/>
                </a:ext>
                <a:ext uri="{FF2B5EF4-FFF2-40B4-BE49-F238E27FC236}">
                  <a16:creationId xmlns:a16="http://schemas.microsoft.com/office/drawing/2014/main" id="{00000000-0008-0000-0D00-000006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18</xdr:row>
          <xdr:rowOff>46049</xdr:rowOff>
        </xdr:from>
        <xdr:to>
          <xdr:col>14</xdr:col>
          <xdr:colOff>197353</xdr:colOff>
          <xdr:row>18</xdr:row>
          <xdr:rowOff>269715</xdr:rowOff>
        </xdr:to>
        <xdr:sp macro="" textlink="">
          <xdr:nvSpPr>
            <xdr:cNvPr id="123911" name="Check Box 7" hidden="1">
              <a:extLst>
                <a:ext uri="{63B3BB69-23CF-44E3-9099-C40C66FF867C}">
                  <a14:compatExt spid="_x0000_s123911"/>
                </a:ext>
                <a:ext uri="{FF2B5EF4-FFF2-40B4-BE49-F238E27FC236}">
                  <a16:creationId xmlns:a16="http://schemas.microsoft.com/office/drawing/2014/main" id="{00000000-0008-0000-0D00-000007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9</xdr:row>
          <xdr:rowOff>46049</xdr:rowOff>
        </xdr:from>
        <xdr:to>
          <xdr:col>14</xdr:col>
          <xdr:colOff>197353</xdr:colOff>
          <xdr:row>9</xdr:row>
          <xdr:rowOff>269715</xdr:rowOff>
        </xdr:to>
        <xdr:sp macro="" textlink="">
          <xdr:nvSpPr>
            <xdr:cNvPr id="123912" name="Check Box 8" hidden="1">
              <a:extLst>
                <a:ext uri="{63B3BB69-23CF-44E3-9099-C40C66FF867C}">
                  <a14:compatExt spid="_x0000_s123912"/>
                </a:ext>
                <a:ext uri="{FF2B5EF4-FFF2-40B4-BE49-F238E27FC236}">
                  <a16:creationId xmlns:a16="http://schemas.microsoft.com/office/drawing/2014/main" id="{00000000-0008-0000-0D00-000008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10</xdr:row>
          <xdr:rowOff>46049</xdr:rowOff>
        </xdr:from>
        <xdr:to>
          <xdr:col>14</xdr:col>
          <xdr:colOff>197353</xdr:colOff>
          <xdr:row>10</xdr:row>
          <xdr:rowOff>269715</xdr:rowOff>
        </xdr:to>
        <xdr:sp macro="" textlink="">
          <xdr:nvSpPr>
            <xdr:cNvPr id="123913" name="Check Box 9" hidden="1">
              <a:extLst>
                <a:ext uri="{63B3BB69-23CF-44E3-9099-C40C66FF867C}">
                  <a14:compatExt spid="_x0000_s123913"/>
                </a:ext>
                <a:ext uri="{FF2B5EF4-FFF2-40B4-BE49-F238E27FC236}">
                  <a16:creationId xmlns:a16="http://schemas.microsoft.com/office/drawing/2014/main" id="{00000000-0008-0000-0D00-000009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13</xdr:row>
          <xdr:rowOff>46049</xdr:rowOff>
        </xdr:from>
        <xdr:to>
          <xdr:col>14</xdr:col>
          <xdr:colOff>197353</xdr:colOff>
          <xdr:row>13</xdr:row>
          <xdr:rowOff>269715</xdr:rowOff>
        </xdr:to>
        <xdr:sp macro="" textlink="">
          <xdr:nvSpPr>
            <xdr:cNvPr id="123914" name="Check Box 10" hidden="1">
              <a:extLst>
                <a:ext uri="{63B3BB69-23CF-44E3-9099-C40C66FF867C}">
                  <a14:compatExt spid="_x0000_s123914"/>
                </a:ext>
                <a:ext uri="{FF2B5EF4-FFF2-40B4-BE49-F238E27FC236}">
                  <a16:creationId xmlns:a16="http://schemas.microsoft.com/office/drawing/2014/main" id="{00000000-0008-0000-0D00-00000A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11</xdr:row>
          <xdr:rowOff>46049</xdr:rowOff>
        </xdr:from>
        <xdr:to>
          <xdr:col>14</xdr:col>
          <xdr:colOff>197353</xdr:colOff>
          <xdr:row>11</xdr:row>
          <xdr:rowOff>269715</xdr:rowOff>
        </xdr:to>
        <xdr:sp macro="" textlink="">
          <xdr:nvSpPr>
            <xdr:cNvPr id="123915" name="Check Box 11" hidden="1">
              <a:extLst>
                <a:ext uri="{63B3BB69-23CF-44E3-9099-C40C66FF867C}">
                  <a14:compatExt spid="_x0000_s123915"/>
                </a:ext>
                <a:ext uri="{FF2B5EF4-FFF2-40B4-BE49-F238E27FC236}">
                  <a16:creationId xmlns:a16="http://schemas.microsoft.com/office/drawing/2014/main" id="{00000000-0008-0000-0D00-00000B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12</xdr:row>
          <xdr:rowOff>46049</xdr:rowOff>
        </xdr:from>
        <xdr:to>
          <xdr:col>14</xdr:col>
          <xdr:colOff>197353</xdr:colOff>
          <xdr:row>12</xdr:row>
          <xdr:rowOff>269715</xdr:rowOff>
        </xdr:to>
        <xdr:sp macro="" textlink="">
          <xdr:nvSpPr>
            <xdr:cNvPr id="123916" name="Check Box 12" hidden="1">
              <a:extLst>
                <a:ext uri="{63B3BB69-23CF-44E3-9099-C40C66FF867C}">
                  <a14:compatExt spid="_x0000_s123916"/>
                </a:ext>
                <a:ext uri="{FF2B5EF4-FFF2-40B4-BE49-F238E27FC236}">
                  <a16:creationId xmlns:a16="http://schemas.microsoft.com/office/drawing/2014/main" id="{00000000-0008-0000-0D00-00000C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xdr:col>
      <xdr:colOff>270944</xdr:colOff>
      <xdr:row>21</xdr:row>
      <xdr:rowOff>110657</xdr:rowOff>
    </xdr:from>
    <xdr:to>
      <xdr:col>7</xdr:col>
      <xdr:colOff>27314</xdr:colOff>
      <xdr:row>30</xdr:row>
      <xdr:rowOff>204508</xdr:rowOff>
    </xdr:to>
    <xdr:grpSp>
      <xdr:nvGrpSpPr>
        <xdr:cNvPr id="17" name="グループ化 2">
          <a:extLst>
            <a:ext uri="{FF2B5EF4-FFF2-40B4-BE49-F238E27FC236}">
              <a16:creationId xmlns:a16="http://schemas.microsoft.com/office/drawing/2014/main" id="{00000000-0008-0000-0D00-000011000000}"/>
            </a:ext>
          </a:extLst>
        </xdr:cNvPr>
        <xdr:cNvGrpSpPr>
          <a:grpSpLocks/>
        </xdr:cNvGrpSpPr>
      </xdr:nvGrpSpPr>
      <xdr:grpSpPr bwMode="auto">
        <a:xfrm>
          <a:off x="336728" y="5695003"/>
          <a:ext cx="1466758" cy="2440153"/>
          <a:chOff x="447674" y="5345937"/>
          <a:chExt cx="2647457" cy="2740711"/>
        </a:xfrm>
      </xdr:grpSpPr>
      <xdr:pic>
        <xdr:nvPicPr>
          <xdr:cNvPr id="18" name="Picture 1">
            <a:extLst>
              <a:ext uri="{FF2B5EF4-FFF2-40B4-BE49-F238E27FC236}">
                <a16:creationId xmlns:a16="http://schemas.microsoft.com/office/drawing/2014/main" id="{00000000-0008-0000-0D00-00001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7853" y="5345937"/>
            <a:ext cx="1871586" cy="2436383"/>
          </a:xfrm>
          <a:prstGeom prst="rect">
            <a:avLst/>
          </a:prstGeom>
          <a:noFill/>
          <a:ln w="9525">
            <a:noFill/>
            <a:miter lim="800000"/>
            <a:headEnd/>
            <a:tailEnd/>
          </a:ln>
        </xdr:spPr>
      </xdr:pic>
      <xdr:sp macro="" textlink="">
        <xdr:nvSpPr>
          <xdr:cNvPr id="19" name="テキスト ボックス 18">
            <a:extLst>
              <a:ext uri="{FF2B5EF4-FFF2-40B4-BE49-F238E27FC236}">
                <a16:creationId xmlns:a16="http://schemas.microsoft.com/office/drawing/2014/main" id="{00000000-0008-0000-0D00-000013000000}"/>
              </a:ext>
            </a:extLst>
          </xdr:cNvPr>
          <xdr:cNvSpPr txBox="1"/>
        </xdr:nvSpPr>
        <xdr:spPr>
          <a:xfrm>
            <a:off x="447674" y="7810501"/>
            <a:ext cx="2647457" cy="276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wsDr>
</file>

<file path=xl/drawings/drawing11.xml><?xml version="1.0" encoding="utf-8"?>
<xdr:wsDr xmlns:xdr="http://schemas.openxmlformats.org/drawingml/2006/spreadsheetDrawing" xmlns:a="http://schemas.openxmlformats.org/drawingml/2006/main">
  <xdr:oneCellAnchor>
    <xdr:from>
      <xdr:col>13</xdr:col>
      <xdr:colOff>184150</xdr:colOff>
      <xdr:row>17</xdr:row>
      <xdr:rowOff>12700</xdr:rowOff>
    </xdr:from>
    <xdr:ext cx="360000" cy="228601"/>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a:off x="3505200" y="4248150"/>
          <a:ext cx="360000" cy="2286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900" b="1">
              <a:solidFill>
                <a:srgbClr val="13353D"/>
              </a:solidFill>
              <a:latin typeface="HGPｺﾞｼｯｸM" panose="020B0600000000000000" pitchFamily="50" charset="-128"/>
              <a:ea typeface="HGPｺﾞｼｯｸM" panose="020B0600000000000000" pitchFamily="50" charset="-128"/>
            </a:rPr>
            <a:t>＊</a:t>
          </a:r>
          <a:endParaRPr kumimoji="1" lang="en-US" altLang="ja-JP" sz="900" b="1">
            <a:solidFill>
              <a:srgbClr val="13353D"/>
            </a:solidFill>
            <a:latin typeface="HGPｺﾞｼｯｸM" panose="020B0600000000000000" pitchFamily="50" charset="-128"/>
            <a:ea typeface="HGPｺﾞｼｯｸM" panose="020B0600000000000000" pitchFamily="50" charset="-128"/>
          </a:endParaRP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42</xdr:col>
      <xdr:colOff>216514</xdr:colOff>
      <xdr:row>8</xdr:row>
      <xdr:rowOff>129138</xdr:rowOff>
    </xdr:from>
    <xdr:to>
      <xdr:col>54</xdr:col>
      <xdr:colOff>353786</xdr:colOff>
      <xdr:row>19</xdr:row>
      <xdr:rowOff>94579</xdr:rowOff>
    </xdr:to>
    <xdr:grpSp>
      <xdr:nvGrpSpPr>
        <xdr:cNvPr id="2" name="グループ化 32">
          <a:extLst>
            <a:ext uri="{FF2B5EF4-FFF2-40B4-BE49-F238E27FC236}">
              <a16:creationId xmlns:a16="http://schemas.microsoft.com/office/drawing/2014/main" id="{00000000-0008-0000-0F00-000002000000}"/>
            </a:ext>
          </a:extLst>
        </xdr:cNvPr>
        <xdr:cNvGrpSpPr>
          <a:grpSpLocks/>
        </xdr:cNvGrpSpPr>
      </xdr:nvGrpSpPr>
      <xdr:grpSpPr bwMode="auto">
        <a:xfrm>
          <a:off x="7964427" y="2139210"/>
          <a:ext cx="3294913" cy="2699139"/>
          <a:chOff x="159196" y="7833807"/>
          <a:chExt cx="3651576" cy="2925781"/>
        </a:xfrm>
      </xdr:grpSpPr>
      <xdr:sp macro="" textlink="">
        <xdr:nvSpPr>
          <xdr:cNvPr id="3" name="正方形/長方形 2">
            <a:extLst>
              <a:ext uri="{FF2B5EF4-FFF2-40B4-BE49-F238E27FC236}">
                <a16:creationId xmlns:a16="http://schemas.microsoft.com/office/drawing/2014/main" id="{00000000-0008-0000-0F00-000003000000}"/>
              </a:ext>
            </a:extLst>
          </xdr:cNvPr>
          <xdr:cNvSpPr/>
        </xdr:nvSpPr>
        <xdr:spPr bwMode="auto">
          <a:xfrm>
            <a:off x="674008" y="8276362"/>
            <a:ext cx="3017040" cy="204067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grpSp>
        <xdr:nvGrpSpPr>
          <xdr:cNvPr id="4" name="グループ化 31">
            <a:extLst>
              <a:ext uri="{FF2B5EF4-FFF2-40B4-BE49-F238E27FC236}">
                <a16:creationId xmlns:a16="http://schemas.microsoft.com/office/drawing/2014/main" id="{00000000-0008-0000-0F00-000004000000}"/>
              </a:ext>
            </a:extLst>
          </xdr:cNvPr>
          <xdr:cNvGrpSpPr>
            <a:grpSpLocks/>
          </xdr:cNvGrpSpPr>
        </xdr:nvGrpSpPr>
        <xdr:grpSpPr bwMode="auto">
          <a:xfrm>
            <a:off x="159196" y="7833807"/>
            <a:ext cx="3651576" cy="2925781"/>
            <a:chOff x="158330" y="7875352"/>
            <a:chExt cx="3704371" cy="2942000"/>
          </a:xfrm>
        </xdr:grpSpPr>
        <xdr:sp macro="" textlink="">
          <xdr:nvSpPr>
            <xdr:cNvPr id="5" name="正方形/長方形 4">
              <a:extLst>
                <a:ext uri="{FF2B5EF4-FFF2-40B4-BE49-F238E27FC236}">
                  <a16:creationId xmlns:a16="http://schemas.microsoft.com/office/drawing/2014/main" id="{00000000-0008-0000-0F00-000005000000}"/>
                </a:ext>
              </a:extLst>
            </xdr:cNvPr>
            <xdr:cNvSpPr/>
          </xdr:nvSpPr>
          <xdr:spPr bwMode="auto">
            <a:xfrm>
              <a:off x="802040" y="8443974"/>
              <a:ext cx="935202" cy="70459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6" name="正方形/長方形 5">
              <a:extLst>
                <a:ext uri="{FF2B5EF4-FFF2-40B4-BE49-F238E27FC236}">
                  <a16:creationId xmlns:a16="http://schemas.microsoft.com/office/drawing/2014/main" id="{00000000-0008-0000-0F00-000006000000}"/>
                </a:ext>
              </a:extLst>
            </xdr:cNvPr>
            <xdr:cNvSpPr/>
          </xdr:nvSpPr>
          <xdr:spPr bwMode="auto">
            <a:xfrm>
              <a:off x="802040" y="9247461"/>
              <a:ext cx="935202" cy="102599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7" name="正方形/長方形 6">
              <a:extLst>
                <a:ext uri="{FF2B5EF4-FFF2-40B4-BE49-F238E27FC236}">
                  <a16:creationId xmlns:a16="http://schemas.microsoft.com/office/drawing/2014/main" id="{00000000-0008-0000-0F00-000007000000}"/>
                </a:ext>
              </a:extLst>
            </xdr:cNvPr>
            <xdr:cNvSpPr/>
          </xdr:nvSpPr>
          <xdr:spPr bwMode="auto">
            <a:xfrm>
              <a:off x="1846552" y="8443974"/>
              <a:ext cx="898765" cy="143391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8" name="正方形/長方形 7">
              <a:extLst>
                <a:ext uri="{FF2B5EF4-FFF2-40B4-BE49-F238E27FC236}">
                  <a16:creationId xmlns:a16="http://schemas.microsoft.com/office/drawing/2014/main" id="{00000000-0008-0000-0F00-000008000000}"/>
                </a:ext>
              </a:extLst>
            </xdr:cNvPr>
            <xdr:cNvSpPr/>
          </xdr:nvSpPr>
          <xdr:spPr bwMode="auto">
            <a:xfrm>
              <a:off x="1846552" y="9976781"/>
              <a:ext cx="898765" cy="29667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9" name="正方形/長方形 8">
              <a:extLst>
                <a:ext uri="{FF2B5EF4-FFF2-40B4-BE49-F238E27FC236}">
                  <a16:creationId xmlns:a16="http://schemas.microsoft.com/office/drawing/2014/main" id="{00000000-0008-0000-0F00-000009000000}"/>
                </a:ext>
              </a:extLst>
            </xdr:cNvPr>
            <xdr:cNvSpPr/>
          </xdr:nvSpPr>
          <xdr:spPr bwMode="auto">
            <a:xfrm>
              <a:off x="2866772" y="8443974"/>
              <a:ext cx="753020" cy="75404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0" name="正方形/長方形 9">
              <a:extLst>
                <a:ext uri="{FF2B5EF4-FFF2-40B4-BE49-F238E27FC236}">
                  <a16:creationId xmlns:a16="http://schemas.microsoft.com/office/drawing/2014/main" id="{00000000-0008-0000-0F00-00000A000000}"/>
                </a:ext>
              </a:extLst>
            </xdr:cNvPr>
            <xdr:cNvSpPr/>
          </xdr:nvSpPr>
          <xdr:spPr bwMode="auto">
            <a:xfrm>
              <a:off x="2866772" y="9309268"/>
              <a:ext cx="753020" cy="9641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xnSp macro="">
          <xdr:nvCxnSpPr>
            <xdr:cNvPr id="11" name="直線コネクタ 10">
              <a:extLst>
                <a:ext uri="{FF2B5EF4-FFF2-40B4-BE49-F238E27FC236}">
                  <a16:creationId xmlns:a16="http://schemas.microsoft.com/office/drawing/2014/main" id="{00000000-0008-0000-0F00-00000B000000}"/>
                </a:ext>
              </a:extLst>
            </xdr:cNvPr>
            <xdr:cNvCxnSpPr/>
          </xdr:nvCxnSpPr>
          <xdr:spPr bwMode="auto">
            <a:xfrm>
              <a:off x="741313" y="8110218"/>
              <a:ext cx="0" cy="2435185"/>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a:extLst>
                <a:ext uri="{FF2B5EF4-FFF2-40B4-BE49-F238E27FC236}">
                  <a16:creationId xmlns:a16="http://schemas.microsoft.com/office/drawing/2014/main" id="{00000000-0008-0000-0F00-00000C000000}"/>
                </a:ext>
              </a:extLst>
            </xdr:cNvPr>
            <xdr:cNvCxnSpPr/>
          </xdr:nvCxnSpPr>
          <xdr:spPr bwMode="auto">
            <a:xfrm>
              <a:off x="3680519" y="8110218"/>
              <a:ext cx="0" cy="2435185"/>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00000000-0008-0000-0F00-00000D000000}"/>
                </a:ext>
              </a:extLst>
            </xdr:cNvPr>
            <xdr:cNvCxnSpPr/>
          </xdr:nvCxnSpPr>
          <xdr:spPr bwMode="auto">
            <a:xfrm>
              <a:off x="1785824" y="9692470"/>
              <a:ext cx="0" cy="877655"/>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a:extLst>
                <a:ext uri="{FF2B5EF4-FFF2-40B4-BE49-F238E27FC236}">
                  <a16:creationId xmlns:a16="http://schemas.microsoft.com/office/drawing/2014/main" id="{00000000-0008-0000-0F00-00000E000000}"/>
                </a:ext>
              </a:extLst>
            </xdr:cNvPr>
            <xdr:cNvCxnSpPr/>
          </xdr:nvCxnSpPr>
          <xdr:spPr bwMode="auto">
            <a:xfrm>
              <a:off x="2806044" y="9692470"/>
              <a:ext cx="0" cy="877655"/>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a:extLst>
                <a:ext uri="{FF2B5EF4-FFF2-40B4-BE49-F238E27FC236}">
                  <a16:creationId xmlns:a16="http://schemas.microsoft.com/office/drawing/2014/main" id="{00000000-0008-0000-0F00-00000F000000}"/>
                </a:ext>
              </a:extLst>
            </xdr:cNvPr>
            <xdr:cNvCxnSpPr/>
          </xdr:nvCxnSpPr>
          <xdr:spPr bwMode="auto">
            <a:xfrm>
              <a:off x="437676" y="8382167"/>
              <a:ext cx="3425025" cy="0"/>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F00-000010000000}"/>
                </a:ext>
              </a:extLst>
            </xdr:cNvPr>
            <xdr:cNvCxnSpPr/>
          </xdr:nvCxnSpPr>
          <xdr:spPr bwMode="auto">
            <a:xfrm>
              <a:off x="1397169" y="9927335"/>
              <a:ext cx="1712512" cy="0"/>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a:extLst>
                <a:ext uri="{FF2B5EF4-FFF2-40B4-BE49-F238E27FC236}">
                  <a16:creationId xmlns:a16="http://schemas.microsoft.com/office/drawing/2014/main" id="{00000000-0008-0000-0F00-000011000000}"/>
                </a:ext>
              </a:extLst>
            </xdr:cNvPr>
            <xdr:cNvCxnSpPr/>
          </xdr:nvCxnSpPr>
          <xdr:spPr bwMode="auto">
            <a:xfrm flipH="1">
              <a:off x="2186625" y="9976781"/>
              <a:ext cx="291491" cy="296672"/>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a:extLst>
                <a:ext uri="{FF2B5EF4-FFF2-40B4-BE49-F238E27FC236}">
                  <a16:creationId xmlns:a16="http://schemas.microsoft.com/office/drawing/2014/main" id="{00000000-0008-0000-0F00-000012000000}"/>
                </a:ext>
              </a:extLst>
            </xdr:cNvPr>
            <xdr:cNvCxnSpPr/>
          </xdr:nvCxnSpPr>
          <xdr:spPr bwMode="auto">
            <a:xfrm flipH="1">
              <a:off x="2247352" y="9976781"/>
              <a:ext cx="291491" cy="296672"/>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a:extLst>
                <a:ext uri="{FF2B5EF4-FFF2-40B4-BE49-F238E27FC236}">
                  <a16:creationId xmlns:a16="http://schemas.microsoft.com/office/drawing/2014/main" id="{00000000-0008-0000-0F00-000013000000}"/>
                </a:ext>
              </a:extLst>
            </xdr:cNvPr>
            <xdr:cNvCxnSpPr/>
          </xdr:nvCxnSpPr>
          <xdr:spPr bwMode="auto">
            <a:xfrm>
              <a:off x="1494333" y="9927335"/>
              <a:ext cx="0" cy="395563"/>
            </a:xfrm>
            <a:prstGeom prst="straightConnector1">
              <a:avLst/>
            </a:prstGeom>
            <a:ln w="1270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a:extLst>
                <a:ext uri="{FF2B5EF4-FFF2-40B4-BE49-F238E27FC236}">
                  <a16:creationId xmlns:a16="http://schemas.microsoft.com/office/drawing/2014/main" id="{00000000-0008-0000-0F00-000014000000}"/>
                </a:ext>
              </a:extLst>
            </xdr:cNvPr>
            <xdr:cNvCxnSpPr/>
          </xdr:nvCxnSpPr>
          <xdr:spPr bwMode="auto">
            <a:xfrm>
              <a:off x="474112" y="8382167"/>
              <a:ext cx="0" cy="1940731"/>
            </a:xfrm>
            <a:prstGeom prst="straightConnector1">
              <a:avLst/>
            </a:prstGeom>
            <a:ln w="1270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a:extLst>
                <a:ext uri="{FF2B5EF4-FFF2-40B4-BE49-F238E27FC236}">
                  <a16:creationId xmlns:a16="http://schemas.microsoft.com/office/drawing/2014/main" id="{00000000-0008-0000-0F00-000015000000}"/>
                </a:ext>
              </a:extLst>
            </xdr:cNvPr>
            <xdr:cNvCxnSpPr/>
          </xdr:nvCxnSpPr>
          <xdr:spPr bwMode="auto">
            <a:xfrm flipH="1">
              <a:off x="741313" y="8172024"/>
              <a:ext cx="2951351" cy="0"/>
            </a:xfrm>
            <a:prstGeom prst="straightConnector1">
              <a:avLst/>
            </a:prstGeom>
            <a:ln w="1270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22" name="テキスト ボックス 47">
              <a:extLst>
                <a:ext uri="{FF2B5EF4-FFF2-40B4-BE49-F238E27FC236}">
                  <a16:creationId xmlns:a16="http://schemas.microsoft.com/office/drawing/2014/main" id="{00000000-0008-0000-0F00-000016000000}"/>
                </a:ext>
              </a:extLst>
            </xdr:cNvPr>
            <xdr:cNvSpPr txBox="1"/>
          </xdr:nvSpPr>
          <xdr:spPr bwMode="auto">
            <a:xfrm>
              <a:off x="2125898" y="10495957"/>
              <a:ext cx="619419" cy="32139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Ｌ３</a:t>
              </a:r>
            </a:p>
          </xdr:txBody>
        </xdr:sp>
        <xdr:sp macro="" textlink="">
          <xdr:nvSpPr>
            <xdr:cNvPr id="23" name="テキスト ボックス 48">
              <a:extLst>
                <a:ext uri="{FF2B5EF4-FFF2-40B4-BE49-F238E27FC236}">
                  <a16:creationId xmlns:a16="http://schemas.microsoft.com/office/drawing/2014/main" id="{00000000-0008-0000-0F00-000017000000}"/>
                </a:ext>
              </a:extLst>
            </xdr:cNvPr>
            <xdr:cNvSpPr txBox="1"/>
          </xdr:nvSpPr>
          <xdr:spPr bwMode="auto">
            <a:xfrm>
              <a:off x="2101607" y="7875352"/>
              <a:ext cx="582983" cy="32139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Ｌ１</a:t>
              </a:r>
            </a:p>
          </xdr:txBody>
        </xdr:sp>
        <xdr:sp macro="" textlink="">
          <xdr:nvSpPr>
            <xdr:cNvPr id="24" name="テキスト ボックス 49">
              <a:extLst>
                <a:ext uri="{FF2B5EF4-FFF2-40B4-BE49-F238E27FC236}">
                  <a16:creationId xmlns:a16="http://schemas.microsoft.com/office/drawing/2014/main" id="{00000000-0008-0000-0F00-000018000000}"/>
                </a:ext>
              </a:extLst>
            </xdr:cNvPr>
            <xdr:cNvSpPr txBox="1"/>
          </xdr:nvSpPr>
          <xdr:spPr bwMode="auto">
            <a:xfrm rot="16200000">
              <a:off x="966357" y="9795138"/>
              <a:ext cx="655151" cy="42509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Ｌ４</a:t>
              </a:r>
            </a:p>
          </xdr:txBody>
        </xdr:sp>
        <xdr:sp macro="" textlink="">
          <xdr:nvSpPr>
            <xdr:cNvPr id="25" name="テキスト ボックス 50">
              <a:extLst>
                <a:ext uri="{FF2B5EF4-FFF2-40B4-BE49-F238E27FC236}">
                  <a16:creationId xmlns:a16="http://schemas.microsoft.com/office/drawing/2014/main" id="{00000000-0008-0000-0F00-000019000000}"/>
                </a:ext>
              </a:extLst>
            </xdr:cNvPr>
            <xdr:cNvSpPr txBox="1"/>
          </xdr:nvSpPr>
          <xdr:spPr bwMode="auto">
            <a:xfrm rot="16200000">
              <a:off x="-5713" y="8991219"/>
              <a:ext cx="704597" cy="37651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Ｌ２</a:t>
              </a:r>
            </a:p>
          </xdr:txBody>
        </xdr:sp>
        <xdr:cxnSp macro="">
          <xdr:nvCxnSpPr>
            <xdr:cNvPr id="26" name="直線矢印コネクタ 25">
              <a:extLst>
                <a:ext uri="{FF2B5EF4-FFF2-40B4-BE49-F238E27FC236}">
                  <a16:creationId xmlns:a16="http://schemas.microsoft.com/office/drawing/2014/main" id="{00000000-0008-0000-0F00-00001A000000}"/>
                </a:ext>
              </a:extLst>
            </xdr:cNvPr>
            <xdr:cNvCxnSpPr/>
          </xdr:nvCxnSpPr>
          <xdr:spPr bwMode="auto">
            <a:xfrm flipH="1">
              <a:off x="1785824" y="10495957"/>
              <a:ext cx="1020220" cy="0"/>
            </a:xfrm>
            <a:prstGeom prst="straightConnector1">
              <a:avLst/>
            </a:prstGeom>
            <a:ln w="1270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00000000-0008-0000-0F00-00001B000000}"/>
                </a:ext>
              </a:extLst>
            </xdr:cNvPr>
            <xdr:cNvCxnSpPr/>
          </xdr:nvCxnSpPr>
          <xdr:spPr bwMode="auto">
            <a:xfrm>
              <a:off x="437676" y="10322898"/>
              <a:ext cx="3425025" cy="0"/>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grpSp>
    </xdr:grpSp>
    <xdr:clientData/>
  </xdr:twoCellAnchor>
  <mc:AlternateContent xmlns:mc="http://schemas.openxmlformats.org/markup-compatibility/2006">
    <mc:Choice xmlns:a14="http://schemas.microsoft.com/office/drawing/2010/main" Requires="a14">
      <xdr:twoCellAnchor editAs="oneCell">
        <xdr:from>
          <xdr:col>14</xdr:col>
          <xdr:colOff>6578</xdr:colOff>
          <xdr:row>34</xdr:row>
          <xdr:rowOff>26314</xdr:rowOff>
        </xdr:from>
        <xdr:to>
          <xdr:col>15</xdr:col>
          <xdr:colOff>65784</xdr:colOff>
          <xdr:row>34</xdr:row>
          <xdr:rowOff>230245</xdr:rowOff>
        </xdr:to>
        <xdr:sp macro="" textlink="">
          <xdr:nvSpPr>
            <xdr:cNvPr id="128001" name="Check Box 1" hidden="1">
              <a:extLst>
                <a:ext uri="{63B3BB69-23CF-44E3-9099-C40C66FF867C}">
                  <a14:compatExt spid="_x0000_s128001"/>
                </a:ext>
                <a:ext uri="{FF2B5EF4-FFF2-40B4-BE49-F238E27FC236}">
                  <a16:creationId xmlns:a16="http://schemas.microsoft.com/office/drawing/2014/main" id="{00000000-0008-0000-0F00-000001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6578</xdr:colOff>
          <xdr:row>35</xdr:row>
          <xdr:rowOff>26314</xdr:rowOff>
        </xdr:from>
        <xdr:to>
          <xdr:col>15</xdr:col>
          <xdr:colOff>65784</xdr:colOff>
          <xdr:row>35</xdr:row>
          <xdr:rowOff>230245</xdr:rowOff>
        </xdr:to>
        <xdr:sp macro="" textlink="">
          <xdr:nvSpPr>
            <xdr:cNvPr id="128002" name="Check Box 2" hidden="1">
              <a:extLst>
                <a:ext uri="{63B3BB69-23CF-44E3-9099-C40C66FF867C}">
                  <a14:compatExt spid="_x0000_s128002"/>
                </a:ext>
                <a:ext uri="{FF2B5EF4-FFF2-40B4-BE49-F238E27FC236}">
                  <a16:creationId xmlns:a16="http://schemas.microsoft.com/office/drawing/2014/main" id="{00000000-0008-0000-0F00-000002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6578</xdr:colOff>
          <xdr:row>36</xdr:row>
          <xdr:rowOff>26314</xdr:rowOff>
        </xdr:from>
        <xdr:to>
          <xdr:col>15</xdr:col>
          <xdr:colOff>65784</xdr:colOff>
          <xdr:row>36</xdr:row>
          <xdr:rowOff>230245</xdr:rowOff>
        </xdr:to>
        <xdr:sp macro="" textlink="">
          <xdr:nvSpPr>
            <xdr:cNvPr id="128003" name="Check Box 3" hidden="1">
              <a:extLst>
                <a:ext uri="{63B3BB69-23CF-44E3-9099-C40C66FF867C}">
                  <a14:compatExt spid="_x0000_s128003"/>
                </a:ext>
                <a:ext uri="{FF2B5EF4-FFF2-40B4-BE49-F238E27FC236}">
                  <a16:creationId xmlns:a16="http://schemas.microsoft.com/office/drawing/2014/main" id="{00000000-0008-0000-0F00-000003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6578</xdr:colOff>
          <xdr:row>37</xdr:row>
          <xdr:rowOff>26314</xdr:rowOff>
        </xdr:from>
        <xdr:to>
          <xdr:col>15</xdr:col>
          <xdr:colOff>65784</xdr:colOff>
          <xdr:row>37</xdr:row>
          <xdr:rowOff>230245</xdr:rowOff>
        </xdr:to>
        <xdr:sp macro="" textlink="">
          <xdr:nvSpPr>
            <xdr:cNvPr id="128004" name="Check Box 4" hidden="1">
              <a:extLst>
                <a:ext uri="{63B3BB69-23CF-44E3-9099-C40C66FF867C}">
                  <a14:compatExt spid="_x0000_s128004"/>
                </a:ext>
                <a:ext uri="{FF2B5EF4-FFF2-40B4-BE49-F238E27FC236}">
                  <a16:creationId xmlns:a16="http://schemas.microsoft.com/office/drawing/2014/main" id="{00000000-0008-0000-0F00-000004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6578</xdr:colOff>
          <xdr:row>38</xdr:row>
          <xdr:rowOff>26314</xdr:rowOff>
        </xdr:from>
        <xdr:to>
          <xdr:col>15</xdr:col>
          <xdr:colOff>65784</xdr:colOff>
          <xdr:row>38</xdr:row>
          <xdr:rowOff>230245</xdr:rowOff>
        </xdr:to>
        <xdr:sp macro="" textlink="">
          <xdr:nvSpPr>
            <xdr:cNvPr id="128005" name="Check Box 5" hidden="1">
              <a:extLst>
                <a:ext uri="{63B3BB69-23CF-44E3-9099-C40C66FF867C}">
                  <a14:compatExt spid="_x0000_s128005"/>
                </a:ext>
                <a:ext uri="{FF2B5EF4-FFF2-40B4-BE49-F238E27FC236}">
                  <a16:creationId xmlns:a16="http://schemas.microsoft.com/office/drawing/2014/main" id="{00000000-0008-0000-0F00-000005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6578</xdr:colOff>
          <xdr:row>21</xdr:row>
          <xdr:rowOff>6578</xdr:rowOff>
        </xdr:from>
        <xdr:to>
          <xdr:col>15</xdr:col>
          <xdr:colOff>39471</xdr:colOff>
          <xdr:row>21</xdr:row>
          <xdr:rowOff>217088</xdr:rowOff>
        </xdr:to>
        <xdr:sp macro="" textlink="">
          <xdr:nvSpPr>
            <xdr:cNvPr id="128006" name="Check Box 6" hidden="1">
              <a:extLst>
                <a:ext uri="{63B3BB69-23CF-44E3-9099-C40C66FF867C}">
                  <a14:compatExt spid="_x0000_s128006"/>
                </a:ext>
                <a:ext uri="{FF2B5EF4-FFF2-40B4-BE49-F238E27FC236}">
                  <a16:creationId xmlns:a16="http://schemas.microsoft.com/office/drawing/2014/main" id="{00000000-0008-0000-0F00-000006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6578</xdr:colOff>
          <xdr:row>22</xdr:row>
          <xdr:rowOff>6578</xdr:rowOff>
        </xdr:from>
        <xdr:to>
          <xdr:col>15</xdr:col>
          <xdr:colOff>39471</xdr:colOff>
          <xdr:row>22</xdr:row>
          <xdr:rowOff>217088</xdr:rowOff>
        </xdr:to>
        <xdr:sp macro="" textlink="">
          <xdr:nvSpPr>
            <xdr:cNvPr id="128007" name="Check Box 7" hidden="1">
              <a:extLst>
                <a:ext uri="{63B3BB69-23CF-44E3-9099-C40C66FF867C}">
                  <a14:compatExt spid="_x0000_s128007"/>
                </a:ext>
                <a:ext uri="{FF2B5EF4-FFF2-40B4-BE49-F238E27FC236}">
                  <a16:creationId xmlns:a16="http://schemas.microsoft.com/office/drawing/2014/main" id="{00000000-0008-0000-0F00-000007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6578</xdr:colOff>
          <xdr:row>23</xdr:row>
          <xdr:rowOff>6578</xdr:rowOff>
        </xdr:from>
        <xdr:to>
          <xdr:col>15</xdr:col>
          <xdr:colOff>39471</xdr:colOff>
          <xdr:row>23</xdr:row>
          <xdr:rowOff>217088</xdr:rowOff>
        </xdr:to>
        <xdr:sp macro="" textlink="">
          <xdr:nvSpPr>
            <xdr:cNvPr id="128008" name="Check Box 8" hidden="1">
              <a:extLst>
                <a:ext uri="{63B3BB69-23CF-44E3-9099-C40C66FF867C}">
                  <a14:compatExt spid="_x0000_s128008"/>
                </a:ext>
                <a:ext uri="{FF2B5EF4-FFF2-40B4-BE49-F238E27FC236}">
                  <a16:creationId xmlns:a16="http://schemas.microsoft.com/office/drawing/2014/main" id="{00000000-0008-0000-0F00-000008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6578</xdr:colOff>
          <xdr:row>24</xdr:row>
          <xdr:rowOff>6578</xdr:rowOff>
        </xdr:from>
        <xdr:to>
          <xdr:col>15</xdr:col>
          <xdr:colOff>39471</xdr:colOff>
          <xdr:row>24</xdr:row>
          <xdr:rowOff>217088</xdr:rowOff>
        </xdr:to>
        <xdr:sp macro="" textlink="">
          <xdr:nvSpPr>
            <xdr:cNvPr id="128009" name="Check Box 9" hidden="1">
              <a:extLst>
                <a:ext uri="{63B3BB69-23CF-44E3-9099-C40C66FF867C}">
                  <a14:compatExt spid="_x0000_s128009"/>
                </a:ext>
                <a:ext uri="{FF2B5EF4-FFF2-40B4-BE49-F238E27FC236}">
                  <a16:creationId xmlns:a16="http://schemas.microsoft.com/office/drawing/2014/main" id="{00000000-0008-0000-0F00-000009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6578</xdr:colOff>
          <xdr:row>25</xdr:row>
          <xdr:rowOff>6578</xdr:rowOff>
        </xdr:from>
        <xdr:to>
          <xdr:col>15</xdr:col>
          <xdr:colOff>39471</xdr:colOff>
          <xdr:row>25</xdr:row>
          <xdr:rowOff>217088</xdr:rowOff>
        </xdr:to>
        <xdr:sp macro="" textlink="">
          <xdr:nvSpPr>
            <xdr:cNvPr id="128010" name="Check Box 10" hidden="1">
              <a:extLst>
                <a:ext uri="{63B3BB69-23CF-44E3-9099-C40C66FF867C}">
                  <a14:compatExt spid="_x0000_s128010"/>
                </a:ext>
                <a:ext uri="{FF2B5EF4-FFF2-40B4-BE49-F238E27FC236}">
                  <a16:creationId xmlns:a16="http://schemas.microsoft.com/office/drawing/2014/main" id="{00000000-0008-0000-0F00-00000A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44</xdr:col>
      <xdr:colOff>182531</xdr:colOff>
      <xdr:row>34</xdr:row>
      <xdr:rowOff>146135</xdr:rowOff>
    </xdr:from>
    <xdr:to>
      <xdr:col>57</xdr:col>
      <xdr:colOff>346982</xdr:colOff>
      <xdr:row>44</xdr:row>
      <xdr:rowOff>24071</xdr:rowOff>
    </xdr:to>
    <xdr:pic>
      <xdr:nvPicPr>
        <xdr:cNvPr id="38" name="図 37">
          <a:extLst>
            <a:ext uri="{FF2B5EF4-FFF2-40B4-BE49-F238E27FC236}">
              <a16:creationId xmlns:a16="http://schemas.microsoft.com/office/drawing/2014/main" id="{00000000-0008-0000-0F00-000026000000}"/>
            </a:ext>
          </a:extLst>
        </xdr:cNvPr>
        <xdr:cNvPicPr>
          <a:picLocks noChangeAspect="1"/>
        </xdr:cNvPicPr>
      </xdr:nvPicPr>
      <xdr:blipFill>
        <a:blip xmlns:r="http://schemas.openxmlformats.org/officeDocument/2006/relationships" r:embed="rId1"/>
        <a:stretch>
          <a:fillRect/>
        </a:stretch>
      </xdr:blipFill>
      <xdr:spPr>
        <a:xfrm>
          <a:off x="8326407" y="8718635"/>
          <a:ext cx="4688825" cy="239525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14</xdr:col>
          <xdr:colOff>6578</xdr:colOff>
          <xdr:row>26</xdr:row>
          <xdr:rowOff>6578</xdr:rowOff>
        </xdr:from>
        <xdr:to>
          <xdr:col>15</xdr:col>
          <xdr:colOff>39471</xdr:colOff>
          <xdr:row>26</xdr:row>
          <xdr:rowOff>217088</xdr:rowOff>
        </xdr:to>
        <xdr:sp macro="" textlink="">
          <xdr:nvSpPr>
            <xdr:cNvPr id="128011" name="Check Box 11" hidden="1">
              <a:extLst>
                <a:ext uri="{63B3BB69-23CF-44E3-9099-C40C66FF867C}">
                  <a14:compatExt spid="_x0000_s128011"/>
                </a:ext>
                <a:ext uri="{FF2B5EF4-FFF2-40B4-BE49-F238E27FC236}">
                  <a16:creationId xmlns:a16="http://schemas.microsoft.com/office/drawing/2014/main" id="{00000000-0008-0000-0F00-00000B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6578</xdr:colOff>
          <xdr:row>27</xdr:row>
          <xdr:rowOff>6578</xdr:rowOff>
        </xdr:from>
        <xdr:to>
          <xdr:col>15</xdr:col>
          <xdr:colOff>39471</xdr:colOff>
          <xdr:row>27</xdr:row>
          <xdr:rowOff>217088</xdr:rowOff>
        </xdr:to>
        <xdr:sp macro="" textlink="">
          <xdr:nvSpPr>
            <xdr:cNvPr id="128012" name="Check Box 12" hidden="1">
              <a:extLst>
                <a:ext uri="{63B3BB69-23CF-44E3-9099-C40C66FF867C}">
                  <a14:compatExt spid="_x0000_s128012"/>
                </a:ext>
                <a:ext uri="{FF2B5EF4-FFF2-40B4-BE49-F238E27FC236}">
                  <a16:creationId xmlns:a16="http://schemas.microsoft.com/office/drawing/2014/main" id="{00000000-0008-0000-0F00-00000C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6578</xdr:colOff>
          <xdr:row>28</xdr:row>
          <xdr:rowOff>6578</xdr:rowOff>
        </xdr:from>
        <xdr:to>
          <xdr:col>15</xdr:col>
          <xdr:colOff>39471</xdr:colOff>
          <xdr:row>28</xdr:row>
          <xdr:rowOff>217088</xdr:rowOff>
        </xdr:to>
        <xdr:sp macro="" textlink="">
          <xdr:nvSpPr>
            <xdr:cNvPr id="128013" name="Check Box 13" hidden="1">
              <a:extLst>
                <a:ext uri="{63B3BB69-23CF-44E3-9099-C40C66FF867C}">
                  <a14:compatExt spid="_x0000_s128013"/>
                </a:ext>
                <a:ext uri="{FF2B5EF4-FFF2-40B4-BE49-F238E27FC236}">
                  <a16:creationId xmlns:a16="http://schemas.microsoft.com/office/drawing/2014/main" id="{00000000-0008-0000-0F00-00000D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44</xdr:col>
      <xdr:colOff>127908</xdr:colOff>
      <xdr:row>19</xdr:row>
      <xdr:rowOff>148318</xdr:rowOff>
    </xdr:from>
    <xdr:to>
      <xdr:col>54</xdr:col>
      <xdr:colOff>176894</xdr:colOff>
      <xdr:row>27</xdr:row>
      <xdr:rowOff>13408</xdr:rowOff>
    </xdr:to>
    <xdr:pic>
      <xdr:nvPicPr>
        <xdr:cNvPr id="42" name="図 41">
          <a:extLst>
            <a:ext uri="{FF2B5EF4-FFF2-40B4-BE49-F238E27FC236}">
              <a16:creationId xmlns:a16="http://schemas.microsoft.com/office/drawing/2014/main" id="{00000000-0008-0000-0F00-00002A000000}"/>
            </a:ext>
          </a:extLst>
        </xdr:cNvPr>
        <xdr:cNvPicPr>
          <a:picLocks noChangeAspect="1"/>
        </xdr:cNvPicPr>
      </xdr:nvPicPr>
      <xdr:blipFill rotWithShape="1">
        <a:blip xmlns:r="http://schemas.openxmlformats.org/officeDocument/2006/relationships" r:embed="rId2"/>
        <a:srcRect t="48000"/>
        <a:stretch/>
      </xdr:blipFill>
      <xdr:spPr>
        <a:xfrm>
          <a:off x="8833758" y="4882243"/>
          <a:ext cx="2811236" cy="184629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14</xdr:col>
          <xdr:colOff>6578</xdr:colOff>
          <xdr:row>39</xdr:row>
          <xdr:rowOff>26314</xdr:rowOff>
        </xdr:from>
        <xdr:to>
          <xdr:col>15</xdr:col>
          <xdr:colOff>65784</xdr:colOff>
          <xdr:row>39</xdr:row>
          <xdr:rowOff>230245</xdr:rowOff>
        </xdr:to>
        <xdr:sp macro="" textlink="">
          <xdr:nvSpPr>
            <xdr:cNvPr id="128014" name="Check Box 14" hidden="1">
              <a:extLst>
                <a:ext uri="{63B3BB69-23CF-44E3-9099-C40C66FF867C}">
                  <a14:compatExt spid="_x0000_s128014"/>
                </a:ext>
                <a:ext uri="{FF2B5EF4-FFF2-40B4-BE49-F238E27FC236}">
                  <a16:creationId xmlns:a16="http://schemas.microsoft.com/office/drawing/2014/main" id="{00000000-0008-0000-0F00-00000E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6578</xdr:colOff>
          <xdr:row>40</xdr:row>
          <xdr:rowOff>26314</xdr:rowOff>
        </xdr:from>
        <xdr:to>
          <xdr:col>15</xdr:col>
          <xdr:colOff>65784</xdr:colOff>
          <xdr:row>40</xdr:row>
          <xdr:rowOff>230245</xdr:rowOff>
        </xdr:to>
        <xdr:sp macro="" textlink="">
          <xdr:nvSpPr>
            <xdr:cNvPr id="128015" name="Check Box 15" hidden="1">
              <a:extLst>
                <a:ext uri="{63B3BB69-23CF-44E3-9099-C40C66FF867C}">
                  <a14:compatExt spid="_x0000_s128015"/>
                </a:ext>
                <a:ext uri="{FF2B5EF4-FFF2-40B4-BE49-F238E27FC236}">
                  <a16:creationId xmlns:a16="http://schemas.microsoft.com/office/drawing/2014/main" id="{00000000-0008-0000-0F00-00000F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6578</xdr:colOff>
          <xdr:row>41</xdr:row>
          <xdr:rowOff>26314</xdr:rowOff>
        </xdr:from>
        <xdr:to>
          <xdr:col>15</xdr:col>
          <xdr:colOff>65784</xdr:colOff>
          <xdr:row>41</xdr:row>
          <xdr:rowOff>230245</xdr:rowOff>
        </xdr:to>
        <xdr:sp macro="" textlink="">
          <xdr:nvSpPr>
            <xdr:cNvPr id="128016" name="Check Box 16" hidden="1">
              <a:extLst>
                <a:ext uri="{63B3BB69-23CF-44E3-9099-C40C66FF867C}">
                  <a14:compatExt spid="_x0000_s128016"/>
                </a:ext>
                <a:ext uri="{FF2B5EF4-FFF2-40B4-BE49-F238E27FC236}">
                  <a16:creationId xmlns:a16="http://schemas.microsoft.com/office/drawing/2014/main" id="{00000000-0008-0000-0F00-000010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6578</xdr:colOff>
          <xdr:row>42</xdr:row>
          <xdr:rowOff>26314</xdr:rowOff>
        </xdr:from>
        <xdr:to>
          <xdr:col>15</xdr:col>
          <xdr:colOff>65784</xdr:colOff>
          <xdr:row>42</xdr:row>
          <xdr:rowOff>230245</xdr:rowOff>
        </xdr:to>
        <xdr:sp macro="" textlink="">
          <xdr:nvSpPr>
            <xdr:cNvPr id="128017" name="Check Box 17" hidden="1">
              <a:extLst>
                <a:ext uri="{63B3BB69-23CF-44E3-9099-C40C66FF867C}">
                  <a14:compatExt spid="_x0000_s128017"/>
                </a:ext>
                <a:ext uri="{FF2B5EF4-FFF2-40B4-BE49-F238E27FC236}">
                  <a16:creationId xmlns:a16="http://schemas.microsoft.com/office/drawing/2014/main" id="{00000000-0008-0000-0F00-000011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6578</xdr:colOff>
          <xdr:row>43</xdr:row>
          <xdr:rowOff>26314</xdr:rowOff>
        </xdr:from>
        <xdr:to>
          <xdr:col>15</xdr:col>
          <xdr:colOff>65784</xdr:colOff>
          <xdr:row>43</xdr:row>
          <xdr:rowOff>230245</xdr:rowOff>
        </xdr:to>
        <xdr:sp macro="" textlink="">
          <xdr:nvSpPr>
            <xdr:cNvPr id="128018" name="Check Box 18" hidden="1">
              <a:extLst>
                <a:ext uri="{63B3BB69-23CF-44E3-9099-C40C66FF867C}">
                  <a14:compatExt spid="_x0000_s128018"/>
                </a:ext>
                <a:ext uri="{FF2B5EF4-FFF2-40B4-BE49-F238E27FC236}">
                  <a16:creationId xmlns:a16="http://schemas.microsoft.com/office/drawing/2014/main" id="{00000000-0008-0000-0F00-000012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6578</xdr:colOff>
          <xdr:row>38</xdr:row>
          <xdr:rowOff>26314</xdr:rowOff>
        </xdr:from>
        <xdr:to>
          <xdr:col>15</xdr:col>
          <xdr:colOff>65784</xdr:colOff>
          <xdr:row>38</xdr:row>
          <xdr:rowOff>230245</xdr:rowOff>
        </xdr:to>
        <xdr:sp macro="" textlink="">
          <xdr:nvSpPr>
            <xdr:cNvPr id="128019" name="Check Box 19" hidden="1">
              <a:extLst>
                <a:ext uri="{63B3BB69-23CF-44E3-9099-C40C66FF867C}">
                  <a14:compatExt spid="_x0000_s128019"/>
                </a:ext>
                <a:ext uri="{FF2B5EF4-FFF2-40B4-BE49-F238E27FC236}">
                  <a16:creationId xmlns:a16="http://schemas.microsoft.com/office/drawing/2014/main" id="{00000000-0008-0000-0F00-000013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6578</xdr:colOff>
          <xdr:row>39</xdr:row>
          <xdr:rowOff>26314</xdr:rowOff>
        </xdr:from>
        <xdr:to>
          <xdr:col>15</xdr:col>
          <xdr:colOff>65784</xdr:colOff>
          <xdr:row>39</xdr:row>
          <xdr:rowOff>230245</xdr:rowOff>
        </xdr:to>
        <xdr:sp macro="" textlink="">
          <xdr:nvSpPr>
            <xdr:cNvPr id="128020" name="Check Box 20" hidden="1">
              <a:extLst>
                <a:ext uri="{63B3BB69-23CF-44E3-9099-C40C66FF867C}">
                  <a14:compatExt spid="_x0000_s128020"/>
                </a:ext>
                <a:ext uri="{FF2B5EF4-FFF2-40B4-BE49-F238E27FC236}">
                  <a16:creationId xmlns:a16="http://schemas.microsoft.com/office/drawing/2014/main" id="{00000000-0008-0000-0F00-000014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6578</xdr:colOff>
          <xdr:row>40</xdr:row>
          <xdr:rowOff>26314</xdr:rowOff>
        </xdr:from>
        <xdr:to>
          <xdr:col>15</xdr:col>
          <xdr:colOff>65784</xdr:colOff>
          <xdr:row>40</xdr:row>
          <xdr:rowOff>230245</xdr:rowOff>
        </xdr:to>
        <xdr:sp macro="" textlink="">
          <xdr:nvSpPr>
            <xdr:cNvPr id="128021" name="Check Box 21" hidden="1">
              <a:extLst>
                <a:ext uri="{63B3BB69-23CF-44E3-9099-C40C66FF867C}">
                  <a14:compatExt spid="_x0000_s128021"/>
                </a:ext>
                <a:ext uri="{FF2B5EF4-FFF2-40B4-BE49-F238E27FC236}">
                  <a16:creationId xmlns:a16="http://schemas.microsoft.com/office/drawing/2014/main" id="{00000000-0008-0000-0F00-000015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6578</xdr:colOff>
          <xdr:row>41</xdr:row>
          <xdr:rowOff>26314</xdr:rowOff>
        </xdr:from>
        <xdr:to>
          <xdr:col>15</xdr:col>
          <xdr:colOff>65784</xdr:colOff>
          <xdr:row>41</xdr:row>
          <xdr:rowOff>230245</xdr:rowOff>
        </xdr:to>
        <xdr:sp macro="" textlink="">
          <xdr:nvSpPr>
            <xdr:cNvPr id="128022" name="Check Box 22" hidden="1">
              <a:extLst>
                <a:ext uri="{63B3BB69-23CF-44E3-9099-C40C66FF867C}">
                  <a14:compatExt spid="_x0000_s128022"/>
                </a:ext>
                <a:ext uri="{FF2B5EF4-FFF2-40B4-BE49-F238E27FC236}">
                  <a16:creationId xmlns:a16="http://schemas.microsoft.com/office/drawing/2014/main" id="{00000000-0008-0000-0F00-000016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6578</xdr:colOff>
          <xdr:row>42</xdr:row>
          <xdr:rowOff>26314</xdr:rowOff>
        </xdr:from>
        <xdr:to>
          <xdr:col>15</xdr:col>
          <xdr:colOff>65784</xdr:colOff>
          <xdr:row>42</xdr:row>
          <xdr:rowOff>230245</xdr:rowOff>
        </xdr:to>
        <xdr:sp macro="" textlink="">
          <xdr:nvSpPr>
            <xdr:cNvPr id="128023" name="Check Box 23" hidden="1">
              <a:extLst>
                <a:ext uri="{63B3BB69-23CF-44E3-9099-C40C66FF867C}">
                  <a14:compatExt spid="_x0000_s128023"/>
                </a:ext>
                <a:ext uri="{FF2B5EF4-FFF2-40B4-BE49-F238E27FC236}">
                  <a16:creationId xmlns:a16="http://schemas.microsoft.com/office/drawing/2014/main" id="{00000000-0008-0000-0F00-000017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26314</xdr:colOff>
          <xdr:row>2</xdr:row>
          <xdr:rowOff>46049</xdr:rowOff>
        </xdr:from>
        <xdr:to>
          <xdr:col>13</xdr:col>
          <xdr:colOff>217088</xdr:colOff>
          <xdr:row>2</xdr:row>
          <xdr:rowOff>296029</xdr:rowOff>
        </xdr:to>
        <xdr:sp macro="" textlink="">
          <xdr:nvSpPr>
            <xdr:cNvPr id="128024" name="Option Button 24" hidden="1">
              <a:extLst>
                <a:ext uri="{63B3BB69-23CF-44E3-9099-C40C66FF867C}">
                  <a14:compatExt spid="_x0000_s128024"/>
                </a:ext>
                <a:ext uri="{FF2B5EF4-FFF2-40B4-BE49-F238E27FC236}">
                  <a16:creationId xmlns:a16="http://schemas.microsoft.com/office/drawing/2014/main" id="{00000000-0008-0000-0F00-000018F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26314</xdr:colOff>
          <xdr:row>2</xdr:row>
          <xdr:rowOff>65784</xdr:rowOff>
        </xdr:from>
        <xdr:to>
          <xdr:col>18</xdr:col>
          <xdr:colOff>217088</xdr:colOff>
          <xdr:row>2</xdr:row>
          <xdr:rowOff>296029</xdr:rowOff>
        </xdr:to>
        <xdr:sp macro="" textlink="">
          <xdr:nvSpPr>
            <xdr:cNvPr id="128025" name="Option Button 25" hidden="1">
              <a:extLst>
                <a:ext uri="{63B3BB69-23CF-44E3-9099-C40C66FF867C}">
                  <a14:compatExt spid="_x0000_s128025"/>
                </a:ext>
                <a:ext uri="{FF2B5EF4-FFF2-40B4-BE49-F238E27FC236}">
                  <a16:creationId xmlns:a16="http://schemas.microsoft.com/office/drawing/2014/main" id="{00000000-0008-0000-0F00-000019F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43</xdr:col>
      <xdr:colOff>108857</xdr:colOff>
      <xdr:row>1</xdr:row>
      <xdr:rowOff>220914</xdr:rowOff>
    </xdr:from>
    <xdr:to>
      <xdr:col>64</xdr:col>
      <xdr:colOff>95249</xdr:colOff>
      <xdr:row>7</xdr:row>
      <xdr:rowOff>163285</xdr:rowOff>
    </xdr:to>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bwMode="auto">
        <a:xfrm>
          <a:off x="8538482" y="268539"/>
          <a:ext cx="9882867" cy="1656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b="1">
              <a:solidFill>
                <a:sysClr val="windowText" lastClr="000000"/>
              </a:solidFill>
              <a:effectLst/>
              <a:latin typeface="+mn-lt"/>
              <a:ea typeface="+mn-ea"/>
              <a:cs typeface="+mn-cs"/>
            </a:rPr>
            <a:t>【</a:t>
          </a:r>
          <a:r>
            <a:rPr kumimoji="1" lang="ja-JP" altLang="ja-JP" sz="1200" b="1">
              <a:solidFill>
                <a:schemeClr val="dk1"/>
              </a:solidFill>
              <a:effectLst/>
              <a:latin typeface="+mn-lt"/>
              <a:ea typeface="+mn-ea"/>
              <a:cs typeface="+mn-cs"/>
            </a:rPr>
            <a:t>計算方法について</a:t>
          </a:r>
          <a:r>
            <a:rPr kumimoji="1" lang="en-US" altLang="ja-JP" sz="1100" b="1">
              <a:solidFill>
                <a:sysClr val="windowText" lastClr="000000"/>
              </a:solidFill>
              <a:effectLst/>
              <a:latin typeface="+mn-lt"/>
              <a:ea typeface="+mn-ea"/>
              <a:cs typeface="+mn-cs"/>
            </a:rPr>
            <a:t>】</a:t>
          </a:r>
        </a:p>
        <a:p>
          <a:r>
            <a:rPr kumimoji="1" lang="ja-JP" altLang="ja-JP" sz="1100" b="1">
              <a:solidFill>
                <a:srgbClr val="FF0000"/>
              </a:solidFill>
              <a:effectLst/>
              <a:latin typeface="+mn-lt"/>
              <a:ea typeface="+mn-ea"/>
              <a:cs typeface="+mn-cs"/>
            </a:rPr>
            <a:t>新計算法</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2021</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月以降新たに整備された計算方法となり、土間床等の外周部の熱損失と基礎の熱損失を別々に評価する方法。</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（詳細：技術情報：第３章第</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節　</a:t>
          </a:r>
          <a:r>
            <a:rPr kumimoji="1" lang="en-US" altLang="ja-JP" sz="1100">
              <a:solidFill>
                <a:sysClr val="windowText" lastClr="000000"/>
              </a:solidFill>
              <a:effectLst/>
              <a:latin typeface="+mn-lt"/>
              <a:ea typeface="+mn-ea"/>
              <a:cs typeface="+mn-cs"/>
            </a:rPr>
            <a:t>6.2.1</a:t>
          </a:r>
          <a:r>
            <a:rPr kumimoji="1" lang="ja-JP" altLang="ja-JP" sz="1100">
              <a:solidFill>
                <a:sysClr val="windowText" lastClr="000000"/>
              </a:solidFill>
              <a:effectLst/>
              <a:latin typeface="+mn-lt"/>
              <a:ea typeface="+mn-ea"/>
              <a:cs typeface="+mn-cs"/>
            </a:rPr>
            <a:t>）</a:t>
          </a:r>
          <a:endParaRPr lang="ja-JP" altLang="ja-JP" sz="11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rgbClr val="FF0000"/>
              </a:solidFill>
              <a:effectLst/>
              <a:latin typeface="+mn-lt"/>
              <a:ea typeface="+mn-ea"/>
              <a:cs typeface="+mn-cs"/>
            </a:rPr>
            <a:t>旧計算法</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ver2</a:t>
          </a:r>
          <a:r>
            <a:rPr kumimoji="1" lang="ja-JP" altLang="en-US" sz="1100">
              <a:solidFill>
                <a:sysClr val="windowText" lastClr="000000"/>
              </a:solidFill>
              <a:effectLst/>
              <a:latin typeface="+mn-lt"/>
              <a:ea typeface="+mn-ea"/>
              <a:cs typeface="+mn-cs"/>
            </a:rPr>
            <a:t>系</a:t>
          </a:r>
          <a:r>
            <a:rPr kumimoji="1" lang="ja-JP" altLang="ja-JP" sz="1100">
              <a:solidFill>
                <a:sysClr val="windowText" lastClr="000000"/>
              </a:solidFill>
              <a:effectLst/>
              <a:latin typeface="+mn-lt"/>
              <a:ea typeface="+mn-ea"/>
              <a:cs typeface="+mn-cs"/>
            </a:rPr>
            <a:t>において主に使用されていた計算方法</a:t>
          </a:r>
          <a:r>
            <a:rPr kumimoji="1" lang="ja-JP" altLang="en-US" sz="1100">
              <a:solidFill>
                <a:sysClr val="windowText" lastClr="000000"/>
              </a:solidFill>
              <a:effectLst/>
              <a:latin typeface="+mn-lt"/>
              <a:ea typeface="+mn-ea"/>
              <a:cs typeface="+mn-cs"/>
            </a:rPr>
            <a:t>となり、土間床等の熱損失と基礎の熱損失（ただし立ち上がり高さ</a:t>
          </a:r>
          <a:r>
            <a:rPr kumimoji="1" lang="en-US" altLang="ja-JP" sz="1100">
              <a:solidFill>
                <a:sysClr val="windowText" lastClr="000000"/>
              </a:solidFill>
              <a:effectLst/>
              <a:latin typeface="+mn-lt"/>
              <a:ea typeface="+mn-ea"/>
              <a:cs typeface="+mn-cs"/>
            </a:rPr>
            <a:t>400mm</a:t>
          </a:r>
          <a:r>
            <a:rPr kumimoji="1" lang="ja-JP" altLang="en-US" sz="1100">
              <a:solidFill>
                <a:sysClr val="windowText" lastClr="000000"/>
              </a:solidFill>
              <a:effectLst/>
              <a:latin typeface="+mn-lt"/>
              <a:ea typeface="+mn-ea"/>
              <a:cs typeface="+mn-cs"/>
            </a:rPr>
            <a:t>まで）を併せて評価する方法。</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ver3</a:t>
          </a:r>
          <a:r>
            <a:rPr kumimoji="1" lang="ja-JP" altLang="en-US" sz="1100">
              <a:solidFill>
                <a:sysClr val="windowText" lastClr="000000"/>
              </a:solidFill>
              <a:effectLst/>
              <a:latin typeface="+mn-lt"/>
              <a:ea typeface="+mn-ea"/>
              <a:cs typeface="+mn-cs"/>
            </a:rPr>
            <a:t>系においては、当面の間用いることが可能。</a:t>
          </a:r>
          <a:endParaRPr kumimoji="1" lang="ja-JP"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（詳細：技術情報：第</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章第</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節付録 </a:t>
          </a:r>
          <a:r>
            <a:rPr kumimoji="1" lang="en-US" altLang="ja-JP" sz="1100">
              <a:solidFill>
                <a:sysClr val="windowText" lastClr="000000"/>
              </a:solidFill>
              <a:effectLst/>
              <a:latin typeface="+mn-lt"/>
              <a:ea typeface="+mn-ea"/>
              <a:cs typeface="+mn-cs"/>
            </a:rPr>
            <a:t>D </a:t>
          </a:r>
          <a:r>
            <a:rPr kumimoji="1" lang="ja-JP" altLang="en-US" sz="1100">
              <a:solidFill>
                <a:sysClr val="windowText" lastClr="000000"/>
              </a:solidFill>
              <a:effectLst/>
              <a:latin typeface="+mn-lt"/>
              <a:ea typeface="+mn-ea"/>
              <a:cs typeface="+mn-cs"/>
            </a:rPr>
            <a:t>）</a:t>
          </a:r>
          <a:endParaRPr kumimoji="1" lang="ja-JP" altLang="ja-JP" sz="1100">
            <a:solidFill>
              <a:sysClr val="windowText" lastClr="000000"/>
            </a:solidFill>
            <a:effectLst/>
            <a:latin typeface="+mn-lt"/>
            <a:ea typeface="+mn-ea"/>
            <a:cs typeface="+mn-cs"/>
          </a:endParaRPr>
        </a:p>
        <a:p>
          <a:endParaRPr kumimoji="1" lang="en-US" altLang="ja-JP" sz="1100">
            <a:solidFill>
              <a:sysClr val="windowText" lastClr="000000"/>
            </a:solidFill>
            <a:effectLst/>
            <a:latin typeface="+mn-lt"/>
            <a:ea typeface="+mn-ea"/>
            <a:cs typeface="+mn-cs"/>
          </a:endParaRPr>
        </a:p>
      </xdr:txBody>
    </xdr:sp>
    <xdr:clientData/>
  </xdr:twoCellAnchor>
  <xdr:twoCellAnchor>
    <xdr:from>
      <xdr:col>55</xdr:col>
      <xdr:colOff>89738</xdr:colOff>
      <xdr:row>10</xdr:row>
      <xdr:rowOff>136073</xdr:rowOff>
    </xdr:from>
    <xdr:to>
      <xdr:col>62</xdr:col>
      <xdr:colOff>227919</xdr:colOff>
      <xdr:row>28</xdr:row>
      <xdr:rowOff>85047</xdr:rowOff>
    </xdr:to>
    <xdr:sp macro="" textlink="">
      <xdr:nvSpPr>
        <xdr:cNvPr id="56" name="テキスト ボックス 55">
          <a:extLst>
            <a:ext uri="{FF2B5EF4-FFF2-40B4-BE49-F238E27FC236}">
              <a16:creationId xmlns:a16="http://schemas.microsoft.com/office/drawing/2014/main" id="{00000000-0008-0000-0F00-000038000000}"/>
            </a:ext>
          </a:extLst>
        </xdr:cNvPr>
        <xdr:cNvSpPr txBox="1"/>
      </xdr:nvSpPr>
      <xdr:spPr bwMode="auto">
        <a:xfrm>
          <a:off x="12243638" y="2641148"/>
          <a:ext cx="4938781" cy="4406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b="1">
              <a:solidFill>
                <a:sysClr val="windowText" lastClr="000000"/>
              </a:solidFill>
            </a:rPr>
            <a:t>【</a:t>
          </a:r>
          <a:r>
            <a:rPr kumimoji="1" lang="ja-JP" altLang="en-US" sz="1200" b="1">
              <a:solidFill>
                <a:sysClr val="windowText" lastClr="000000"/>
              </a:solidFill>
            </a:rPr>
            <a:t>諸数値の算出について</a:t>
          </a:r>
          <a:r>
            <a:rPr kumimoji="1" lang="en-US" altLang="ja-JP" sz="1200" b="1">
              <a:solidFill>
                <a:sysClr val="windowText" lastClr="000000"/>
              </a:solidFill>
            </a:rPr>
            <a:t>】</a:t>
          </a:r>
        </a:p>
        <a:p>
          <a:r>
            <a:rPr kumimoji="1" lang="ja-JP" altLang="en-US" sz="1100">
              <a:solidFill>
                <a:sysClr val="windowText" lastClr="000000"/>
              </a:solidFill>
            </a:rPr>
            <a:t>①土間床等面積の算出</a:t>
          </a:r>
          <a:endParaRPr kumimoji="1" lang="en-US" altLang="ja-JP" sz="1100">
            <a:solidFill>
              <a:sysClr val="windowText" lastClr="000000"/>
            </a:solidFill>
          </a:endParaRPr>
        </a:p>
        <a:p>
          <a:pPr>
            <a:lnSpc>
              <a:spcPts val="500"/>
            </a:lnSpc>
          </a:pPr>
          <a:endParaRPr kumimoji="1" lang="en-US" altLang="ja-JP" sz="1100">
            <a:solidFill>
              <a:sysClr val="windowText" lastClr="000000"/>
            </a:solidFill>
          </a:endParaRPr>
        </a:p>
        <a:p>
          <a:pPr>
            <a:lnSpc>
              <a:spcPts val="1100"/>
            </a:lnSpc>
          </a:pPr>
          <a:r>
            <a:rPr kumimoji="1" lang="ja-JP" altLang="en-US" sz="1100">
              <a:solidFill>
                <a:sysClr val="windowText" lastClr="000000"/>
              </a:solidFill>
            </a:rPr>
            <a:t>　全面基礎断熱の場合</a:t>
          </a:r>
          <a:endParaRPr kumimoji="1" lang="en-US" altLang="ja-JP" sz="1100">
            <a:solidFill>
              <a:sysClr val="windowText" lastClr="000000"/>
            </a:solidFill>
          </a:endParaRPr>
        </a:p>
        <a:p>
          <a:pPr>
            <a:lnSpc>
              <a:spcPts val="1100"/>
            </a:lnSpc>
          </a:pPr>
          <a:r>
            <a:rPr kumimoji="1" lang="ja-JP" altLang="en-US" sz="1100">
              <a:solidFill>
                <a:sysClr val="windowText" lastClr="000000"/>
              </a:solidFill>
            </a:rPr>
            <a:t>　　Ｌ１</a:t>
          </a:r>
          <a:r>
            <a:rPr kumimoji="1" lang="en-US" altLang="ja-JP" sz="1100">
              <a:solidFill>
                <a:sysClr val="windowText" lastClr="000000"/>
              </a:solidFill>
            </a:rPr>
            <a:t>×</a:t>
          </a:r>
          <a:r>
            <a:rPr kumimoji="1" lang="ja-JP" altLang="en-US" sz="1100">
              <a:solidFill>
                <a:sysClr val="windowText" lastClr="000000"/>
              </a:solidFill>
            </a:rPr>
            <a:t>Ｌ２</a:t>
          </a:r>
          <a:endParaRPr kumimoji="1" lang="en-US" altLang="ja-JP" sz="1100">
            <a:solidFill>
              <a:sysClr val="windowText" lastClr="000000"/>
            </a:solidFill>
          </a:endParaRPr>
        </a:p>
        <a:p>
          <a:pPr>
            <a:lnSpc>
              <a:spcPts val="1100"/>
            </a:lnSpc>
          </a:pPr>
          <a:r>
            <a:rPr kumimoji="1" lang="ja-JP" altLang="en-US" sz="1100">
              <a:solidFill>
                <a:sysClr val="windowText" lastClr="000000"/>
              </a:solidFill>
            </a:rPr>
            <a:t>　玄関土間等、床の一部が基礎断熱の場合</a:t>
          </a:r>
          <a:endParaRPr kumimoji="1" lang="en-US" altLang="ja-JP" sz="1100">
            <a:solidFill>
              <a:sysClr val="windowText" lastClr="000000"/>
            </a:solidFill>
          </a:endParaRPr>
        </a:p>
        <a:p>
          <a:pPr>
            <a:lnSpc>
              <a:spcPts val="1100"/>
            </a:lnSpc>
          </a:pPr>
          <a:r>
            <a:rPr kumimoji="1" lang="ja-JP" altLang="en-US" sz="1100">
              <a:solidFill>
                <a:sysClr val="windowText" lastClr="000000"/>
              </a:solidFill>
            </a:rPr>
            <a:t>　　Ｌ３</a:t>
          </a:r>
          <a:r>
            <a:rPr kumimoji="1" lang="en-US" altLang="ja-JP" sz="1100">
              <a:solidFill>
                <a:sysClr val="windowText" lastClr="000000"/>
              </a:solidFill>
            </a:rPr>
            <a:t>×</a:t>
          </a:r>
          <a:r>
            <a:rPr kumimoji="1" lang="ja-JP" altLang="en-US" sz="1100">
              <a:solidFill>
                <a:sysClr val="windowText" lastClr="000000"/>
              </a:solidFill>
            </a:rPr>
            <a:t>Ｌ４</a:t>
          </a:r>
          <a:endParaRPr kumimoji="1" lang="en-US" altLang="ja-JP" sz="1100">
            <a:solidFill>
              <a:sysClr val="windowText" lastClr="000000"/>
            </a:solidFill>
          </a:endParaRPr>
        </a:p>
        <a:p>
          <a:pPr>
            <a:lnSpc>
              <a:spcPts val="1100"/>
            </a:lnSpc>
          </a:pPr>
          <a:r>
            <a:rPr kumimoji="1" lang="ja-JP" altLang="en-US" sz="1100">
              <a:solidFill>
                <a:sysClr val="windowText" lastClr="000000"/>
              </a:solidFill>
            </a:rPr>
            <a:t>　を求め入力する。</a:t>
          </a:r>
          <a:endParaRPr kumimoji="1" lang="en-US" altLang="ja-JP" sz="1100">
            <a:solidFill>
              <a:sysClr val="windowText" lastClr="000000"/>
            </a:solidFill>
          </a:endParaRPr>
        </a:p>
        <a:p>
          <a:pPr>
            <a:lnSpc>
              <a:spcPts val="1100"/>
            </a:lnSpc>
          </a:pPr>
          <a:endParaRPr kumimoji="1" lang="en-US" altLang="ja-JP" sz="1100">
            <a:solidFill>
              <a:sysClr val="windowText" lastClr="000000"/>
            </a:solidFill>
          </a:endParaRPr>
        </a:p>
        <a:p>
          <a:r>
            <a:rPr kumimoji="1" lang="ja-JP" altLang="ja-JP" sz="1100">
              <a:solidFill>
                <a:schemeClr val="dk1"/>
              </a:solidFill>
              <a:effectLst/>
              <a:latin typeface="+mn-lt"/>
              <a:ea typeface="+mn-ea"/>
              <a:cs typeface="+mn-cs"/>
            </a:rPr>
            <a:t>②土間床等の外周長さＬの算出</a:t>
          </a:r>
          <a:endParaRPr lang="ja-JP" altLang="ja-JP" sz="1100">
            <a:effectLst/>
          </a:endParaRPr>
        </a:p>
        <a:p>
          <a:r>
            <a:rPr kumimoji="1" lang="ja-JP" altLang="ja-JP" sz="1100">
              <a:solidFill>
                <a:schemeClr val="dk1"/>
              </a:solidFill>
              <a:effectLst/>
              <a:latin typeface="+mn-lt"/>
              <a:ea typeface="+mn-ea"/>
              <a:cs typeface="+mn-cs"/>
            </a:rPr>
            <a:t>　全面基礎断熱の場合</a:t>
          </a:r>
          <a:endParaRPr lang="ja-JP" altLang="ja-JP" sz="1100">
            <a:effectLst/>
          </a:endParaRPr>
        </a:p>
        <a:p>
          <a:r>
            <a:rPr kumimoji="1" lang="ja-JP" altLang="ja-JP" sz="1100">
              <a:solidFill>
                <a:schemeClr val="dk1"/>
              </a:solidFill>
              <a:effectLst/>
              <a:latin typeface="+mn-lt"/>
              <a:ea typeface="+mn-ea"/>
              <a:cs typeface="+mn-cs"/>
            </a:rPr>
            <a:t>　　（Ｌ１＋Ｌ２）</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２＝Ｌ</a:t>
          </a:r>
          <a:endParaRPr lang="ja-JP" altLang="ja-JP" sz="1100">
            <a:effectLst/>
          </a:endParaRPr>
        </a:p>
        <a:p>
          <a:r>
            <a:rPr kumimoji="1" lang="ja-JP" altLang="ja-JP" sz="1100">
              <a:solidFill>
                <a:schemeClr val="dk1"/>
              </a:solidFill>
              <a:effectLst/>
              <a:latin typeface="+mn-lt"/>
              <a:ea typeface="+mn-ea"/>
              <a:cs typeface="+mn-cs"/>
            </a:rPr>
            <a:t>　玄関土間等、床の一部が基礎断熱の場合</a:t>
          </a:r>
          <a:endParaRPr lang="ja-JP" altLang="ja-JP" sz="1100">
            <a:effectLst/>
          </a:endParaRPr>
        </a:p>
        <a:p>
          <a:r>
            <a:rPr kumimoji="1" lang="ja-JP" altLang="ja-JP" sz="1100">
              <a:solidFill>
                <a:schemeClr val="dk1"/>
              </a:solidFill>
              <a:effectLst/>
              <a:latin typeface="+mn-lt"/>
              <a:ea typeface="+mn-ea"/>
              <a:cs typeface="+mn-cs"/>
            </a:rPr>
            <a:t>　　・温度差係数</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の部分</a:t>
          </a:r>
          <a:endParaRPr lang="ja-JP" altLang="ja-JP" sz="1100">
            <a:effectLst/>
          </a:endParaRPr>
        </a:p>
        <a:p>
          <a:r>
            <a:rPr kumimoji="1" lang="ja-JP" altLang="ja-JP" sz="1100">
              <a:solidFill>
                <a:schemeClr val="dk1"/>
              </a:solidFill>
              <a:effectLst/>
              <a:latin typeface="+mn-lt"/>
              <a:ea typeface="+mn-ea"/>
              <a:cs typeface="+mn-cs"/>
            </a:rPr>
            <a:t>　　　Ｌ３＋Ｌ４</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２＝Ｌ</a:t>
          </a:r>
          <a:endParaRPr lang="ja-JP" altLang="ja-JP" sz="1100">
            <a:effectLst/>
          </a:endParaRPr>
        </a:p>
        <a:p>
          <a:r>
            <a:rPr kumimoji="1" lang="ja-JP" altLang="ja-JP" sz="1100">
              <a:solidFill>
                <a:schemeClr val="dk1"/>
              </a:solidFill>
              <a:effectLst/>
              <a:latin typeface="+mn-lt"/>
              <a:ea typeface="+mn-ea"/>
              <a:cs typeface="+mn-cs"/>
            </a:rPr>
            <a:t>　　・温度差係数</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の部分</a:t>
          </a:r>
          <a:endParaRPr lang="ja-JP" altLang="ja-JP" sz="1100">
            <a:effectLst/>
          </a:endParaRPr>
        </a:p>
        <a:p>
          <a:r>
            <a:rPr kumimoji="1" lang="ja-JP" altLang="ja-JP" sz="1100">
              <a:solidFill>
                <a:schemeClr val="dk1"/>
              </a:solidFill>
              <a:effectLst/>
              <a:latin typeface="+mn-lt"/>
              <a:ea typeface="+mn-ea"/>
              <a:cs typeface="+mn-cs"/>
            </a:rPr>
            <a:t>　　　Ｌ３＝Ｌ</a:t>
          </a:r>
          <a:endParaRPr lang="ja-JP" altLang="ja-JP" sz="1100">
            <a:effectLst/>
          </a:endParaRPr>
        </a:p>
        <a:p>
          <a:r>
            <a:rPr kumimoji="1" lang="ja-JP" altLang="ja-JP" sz="1100">
              <a:solidFill>
                <a:schemeClr val="dk1"/>
              </a:solidFill>
              <a:effectLst/>
              <a:latin typeface="+mn-lt"/>
              <a:ea typeface="+mn-ea"/>
              <a:cs typeface="+mn-cs"/>
            </a:rPr>
            <a:t>　として入力する。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③</a:t>
          </a:r>
          <a:r>
            <a:rPr lang="ja-JP" altLang="ja-JP" sz="1100">
              <a:solidFill>
                <a:schemeClr val="dk1"/>
              </a:solidFill>
              <a:effectLst/>
              <a:latin typeface="+mn-lt"/>
              <a:ea typeface="+mn-ea"/>
              <a:cs typeface="+mn-cs"/>
            </a:rPr>
            <a:t>日射の当たらない基礎等とは、床下空間等の日射の当たらない基礎です。</a:t>
          </a:r>
          <a:endParaRPr lang="ja-JP" altLang="ja-JP" sz="1100">
            <a:effectLst/>
          </a:endParaRPr>
        </a:p>
        <a:p>
          <a:r>
            <a:rPr kumimoji="1" lang="ja-JP" altLang="ja-JP" sz="1100">
              <a:solidFill>
                <a:schemeClr val="dk1"/>
              </a:solidFill>
              <a:effectLst/>
              <a:latin typeface="+mn-lt"/>
              <a:ea typeface="+mn-ea"/>
              <a:cs typeface="+mn-cs"/>
            </a:rPr>
            <a:t>該当する場合はチェックを入れてください。チェックを入れると温度差係数</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で計算します。</a:t>
          </a:r>
          <a:endParaRPr lang="ja-JP" altLang="ja-JP" sz="1100">
            <a:effectLst/>
          </a:endParaRPr>
        </a:p>
        <a:p>
          <a:endParaRPr kumimoji="1" lang="ja-JP" altLang="en-US" sz="1050">
            <a:solidFill>
              <a:sysClr val="windowText" lastClr="000000"/>
            </a:solidFill>
          </a:endParaRPr>
        </a:p>
      </xdr:txBody>
    </xdr:sp>
    <xdr:clientData/>
  </xdr:twoCellAnchor>
  <xdr:twoCellAnchor>
    <xdr:from>
      <xdr:col>44</xdr:col>
      <xdr:colOff>62525</xdr:colOff>
      <xdr:row>32</xdr:row>
      <xdr:rowOff>122466</xdr:rowOff>
    </xdr:from>
    <xdr:to>
      <xdr:col>49</xdr:col>
      <xdr:colOff>149679</xdr:colOff>
      <xdr:row>33</xdr:row>
      <xdr:rowOff>122465</xdr:rowOff>
    </xdr:to>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bwMode="auto">
        <a:xfrm>
          <a:off x="8768375" y="8075841"/>
          <a:ext cx="1468279" cy="247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b="1">
              <a:solidFill>
                <a:sysClr val="windowText" lastClr="000000"/>
              </a:solidFill>
            </a:rPr>
            <a:t>【</a:t>
          </a:r>
          <a:r>
            <a:rPr kumimoji="1" lang="ja-JP" altLang="en-US" sz="1200" b="1">
              <a:solidFill>
                <a:sysClr val="windowText" lastClr="000000"/>
              </a:solidFill>
            </a:rPr>
            <a:t>基礎壁について</a:t>
          </a:r>
          <a:r>
            <a:rPr kumimoji="1" lang="en-US" altLang="ja-JP" sz="1200" b="1">
              <a:solidFill>
                <a:sysClr val="windowText" lastClr="000000"/>
              </a:solidFill>
            </a:rPr>
            <a:t>】</a:t>
          </a:r>
          <a:endParaRPr kumimoji="1" lang="ja-JP" altLang="en-US" sz="1100">
            <a:solidFill>
              <a:sysClr val="windowText" lastClr="000000"/>
            </a:solidFill>
          </a:endParaRPr>
        </a:p>
      </xdr:txBody>
    </xdr:sp>
    <xdr:clientData/>
  </xdr:twoCellAnchor>
  <xdr:twoCellAnchor editAs="oneCell">
    <xdr:from>
      <xdr:col>58</xdr:col>
      <xdr:colOff>381000</xdr:colOff>
      <xdr:row>34</xdr:row>
      <xdr:rowOff>115661</xdr:rowOff>
    </xdr:from>
    <xdr:to>
      <xdr:col>66</xdr:col>
      <xdr:colOff>306984</xdr:colOff>
      <xdr:row>44</xdr:row>
      <xdr:rowOff>67434</xdr:rowOff>
    </xdr:to>
    <xdr:pic>
      <xdr:nvPicPr>
        <xdr:cNvPr id="28" name="図 27">
          <a:extLst>
            <a:ext uri="{FF2B5EF4-FFF2-40B4-BE49-F238E27FC236}">
              <a16:creationId xmlns:a16="http://schemas.microsoft.com/office/drawing/2014/main" id="{00000000-0008-0000-0F00-00001C000000}"/>
            </a:ext>
          </a:extLst>
        </xdr:cNvPr>
        <xdr:cNvPicPr>
          <a:picLocks noChangeAspect="1"/>
        </xdr:cNvPicPr>
      </xdr:nvPicPr>
      <xdr:blipFill>
        <a:blip xmlns:r="http://schemas.openxmlformats.org/officeDocument/2006/relationships" r:embed="rId3"/>
        <a:stretch>
          <a:fillRect/>
        </a:stretch>
      </xdr:blipFill>
      <xdr:spPr>
        <a:xfrm>
          <a:off x="13695590" y="8688161"/>
          <a:ext cx="5096698" cy="2469094"/>
        </a:xfrm>
        <a:prstGeom prst="rect">
          <a:avLst/>
        </a:prstGeom>
      </xdr:spPr>
    </xdr:pic>
    <xdr:clientData/>
  </xdr:twoCellAnchor>
  <xdr:twoCellAnchor>
    <xdr:from>
      <xdr:col>44</xdr:col>
      <xdr:colOff>80214</xdr:colOff>
      <xdr:row>33</xdr:row>
      <xdr:rowOff>95250</xdr:rowOff>
    </xdr:from>
    <xdr:to>
      <xdr:col>48</xdr:col>
      <xdr:colOff>231320</xdr:colOff>
      <xdr:row>34</xdr:row>
      <xdr:rowOff>176893</xdr:rowOff>
    </xdr:to>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bwMode="auto">
        <a:xfrm>
          <a:off x="8224090" y="8416019"/>
          <a:ext cx="1185249" cy="333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b="1">
              <a:solidFill>
                <a:sysClr val="windowText" lastClr="000000"/>
              </a:solidFill>
            </a:rPr>
            <a:t>＜新計算法＞</a:t>
          </a:r>
          <a:endParaRPr kumimoji="1" lang="ja-JP" altLang="en-US" sz="1100">
            <a:solidFill>
              <a:sysClr val="windowText" lastClr="000000"/>
            </a:solidFill>
          </a:endParaRPr>
        </a:p>
      </xdr:txBody>
    </xdr:sp>
    <xdr:clientData/>
  </xdr:twoCellAnchor>
  <xdr:twoCellAnchor>
    <xdr:from>
      <xdr:col>59</xdr:col>
      <xdr:colOff>35311</xdr:colOff>
      <xdr:row>33</xdr:row>
      <xdr:rowOff>118381</xdr:rowOff>
    </xdr:from>
    <xdr:to>
      <xdr:col>60</xdr:col>
      <xdr:colOff>574220</xdr:colOff>
      <xdr:row>34</xdr:row>
      <xdr:rowOff>200024</xdr:rowOff>
    </xdr:to>
    <xdr:sp macro="" textlink="">
      <xdr:nvSpPr>
        <xdr:cNvPr id="60" name="テキスト ボックス 59">
          <a:extLst>
            <a:ext uri="{FF2B5EF4-FFF2-40B4-BE49-F238E27FC236}">
              <a16:creationId xmlns:a16="http://schemas.microsoft.com/office/drawing/2014/main" id="{00000000-0008-0000-0F00-00003C000000}"/>
            </a:ext>
          </a:extLst>
        </xdr:cNvPr>
        <xdr:cNvSpPr txBox="1"/>
      </xdr:nvSpPr>
      <xdr:spPr bwMode="auto">
        <a:xfrm>
          <a:off x="13996240" y="8439150"/>
          <a:ext cx="1185249" cy="333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b="1">
              <a:solidFill>
                <a:sysClr val="windowText" lastClr="000000"/>
              </a:solidFill>
            </a:rPr>
            <a:t>＜旧計算法＞</a:t>
          </a:r>
          <a:endParaRPr kumimoji="1" lang="ja-JP" altLang="en-US" sz="1100">
            <a:solidFill>
              <a:sysClr val="windowText" lastClr="000000"/>
            </a:solidFill>
          </a:endParaRPr>
        </a:p>
      </xdr:txBody>
    </xdr:sp>
    <xdr:clientData/>
  </xdr:twoCellAnchor>
  <xdr:twoCellAnchor>
    <xdr:from>
      <xdr:col>59</xdr:col>
      <xdr:colOff>12423</xdr:colOff>
      <xdr:row>38</xdr:row>
      <xdr:rowOff>194642</xdr:rowOff>
    </xdr:from>
    <xdr:to>
      <xdr:col>59</xdr:col>
      <xdr:colOff>592206</xdr:colOff>
      <xdr:row>39</xdr:row>
      <xdr:rowOff>178076</xdr:rowOff>
    </xdr:to>
    <xdr:sp macro="" textlink="">
      <xdr:nvSpPr>
        <xdr:cNvPr id="29" name="正方形/長方形 28">
          <a:extLst>
            <a:ext uri="{FF2B5EF4-FFF2-40B4-BE49-F238E27FC236}">
              <a16:creationId xmlns:a16="http://schemas.microsoft.com/office/drawing/2014/main" id="{00000000-0008-0000-0F00-00001D000000}"/>
            </a:ext>
          </a:extLst>
        </xdr:cNvPr>
        <xdr:cNvSpPr/>
      </xdr:nvSpPr>
      <xdr:spPr bwMode="auto">
        <a:xfrm>
          <a:off x="13898217" y="9810751"/>
          <a:ext cx="579783" cy="236054"/>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800"/>
            <a:t>（基礎壁）</a:t>
          </a: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12</xdr:col>
      <xdr:colOff>142875</xdr:colOff>
      <xdr:row>2</xdr:row>
      <xdr:rowOff>254000</xdr:rowOff>
    </xdr:from>
    <xdr:ext cx="6298408" cy="6124575"/>
    <xdr:pic>
      <xdr:nvPicPr>
        <xdr:cNvPr id="6" name="図 5">
          <a:extLst>
            <a:ext uri="{FF2B5EF4-FFF2-40B4-BE49-F238E27FC236}">
              <a16:creationId xmlns:a16="http://schemas.microsoft.com/office/drawing/2014/main" id="{00000000-0008-0000-0500-000006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455" r="8630"/>
        <a:stretch/>
      </xdr:blipFill>
      <xdr:spPr>
        <a:xfrm>
          <a:off x="8382000" y="698500"/>
          <a:ext cx="6298408" cy="6124575"/>
        </a:xfrm>
        <a:prstGeom prst="rect">
          <a:avLst/>
        </a:prstGeom>
      </xdr:spPr>
    </xdr:pic>
    <xdr:clientData/>
  </xdr:oneCellAnchor>
  <xdr:oneCellAnchor>
    <xdr:from>
      <xdr:col>46</xdr:col>
      <xdr:colOff>0</xdr:colOff>
      <xdr:row>2</xdr:row>
      <xdr:rowOff>0</xdr:rowOff>
    </xdr:from>
    <xdr:ext cx="6298407" cy="1838325"/>
    <xdr:pic>
      <xdr:nvPicPr>
        <xdr:cNvPr id="7" name="図 6">
          <a:extLst>
            <a:ext uri="{FF2B5EF4-FFF2-40B4-BE49-F238E27FC236}">
              <a16:creationId xmlns:a16="http://schemas.microsoft.com/office/drawing/2014/main" id="{00000000-0008-0000-0500-000007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306" r="8672"/>
        <a:stretch/>
      </xdr:blipFill>
      <xdr:spPr>
        <a:xfrm>
          <a:off x="17585531" y="440531"/>
          <a:ext cx="6298407" cy="1838325"/>
        </a:xfrm>
        <a:prstGeom prst="rect">
          <a:avLst/>
        </a:prstGeom>
      </xdr:spPr>
    </xdr:pic>
    <xdr:clientData/>
  </xdr:oneCellAnchor>
  <xdr:oneCellAnchor>
    <xdr:from>
      <xdr:col>45</xdr:col>
      <xdr:colOff>140805</xdr:colOff>
      <xdr:row>33</xdr:row>
      <xdr:rowOff>91108</xdr:rowOff>
    </xdr:from>
    <xdr:ext cx="2390775" cy="2181225"/>
    <xdr:pic>
      <xdr:nvPicPr>
        <xdr:cNvPr id="8" name="図 7">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7971605" y="16550308"/>
          <a:ext cx="2390775" cy="2181225"/>
        </a:xfrm>
        <a:prstGeom prst="rect">
          <a:avLst/>
        </a:prstGeom>
      </xdr:spPr>
    </xdr:pic>
    <xdr:clientData/>
  </xdr:oneCellAnchor>
  <xdr:oneCellAnchor>
    <xdr:from>
      <xdr:col>45</xdr:col>
      <xdr:colOff>0</xdr:colOff>
      <xdr:row>76</xdr:row>
      <xdr:rowOff>0</xdr:rowOff>
    </xdr:from>
    <xdr:ext cx="2362200" cy="2181225"/>
    <xdr:pic>
      <xdr:nvPicPr>
        <xdr:cNvPr id="9" name="図 8">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830800" y="23831550"/>
          <a:ext cx="2362200" cy="2181225"/>
        </a:xfrm>
        <a:prstGeom prst="rect">
          <a:avLst/>
        </a:prstGeom>
      </xdr:spPr>
    </xdr:pic>
    <xdr:clientData/>
  </xdr:oneCellAnchor>
  <xdr:twoCellAnchor>
    <xdr:from>
      <xdr:col>2</xdr:col>
      <xdr:colOff>0</xdr:colOff>
      <xdr:row>2</xdr:row>
      <xdr:rowOff>0</xdr:rowOff>
    </xdr:from>
    <xdr:to>
      <xdr:col>8</xdr:col>
      <xdr:colOff>0</xdr:colOff>
      <xdr:row>3</xdr:row>
      <xdr:rowOff>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42875" y="440531"/>
          <a:ext cx="7346156"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シート名 Ｃ</a:t>
          </a:r>
          <a:r>
            <a:rPr kumimoji="1" lang="en-US" altLang="ja-JP" sz="1100" b="1">
              <a:solidFill>
                <a:srgbClr val="FF0000"/>
              </a:solidFill>
            </a:rPr>
            <a:t> (</a:t>
          </a:r>
          <a:r>
            <a:rPr kumimoji="1" lang="ja-JP" altLang="en-US" sz="1100" b="1">
              <a:solidFill>
                <a:srgbClr val="FF0000"/>
              </a:solidFill>
            </a:rPr>
            <a:t>基礎</a:t>
          </a:r>
          <a:r>
            <a:rPr kumimoji="1" lang="en-US" altLang="ja-JP" sz="1100" b="1">
              <a:solidFill>
                <a:srgbClr val="FF0000"/>
              </a:solidFill>
            </a:rPr>
            <a:t>) </a:t>
          </a:r>
          <a:r>
            <a:rPr kumimoji="1" lang="ja-JP" altLang="en-US" sz="1100" b="1">
              <a:solidFill>
                <a:srgbClr val="FF0000"/>
              </a:solidFill>
            </a:rPr>
            <a:t>の ３）基礎壁等の入力の熱貫流率算出時に使用、算出された熱貫流率を転記下さい</a:t>
          </a:r>
        </a:p>
      </xdr:txBody>
    </xdr:sp>
    <xdr:clientData/>
  </xdr:twoCellAnchor>
  <xdr:twoCellAnchor>
    <xdr:from>
      <xdr:col>13</xdr:col>
      <xdr:colOff>95250</xdr:colOff>
      <xdr:row>1</xdr:row>
      <xdr:rowOff>95250</xdr:rowOff>
    </xdr:from>
    <xdr:to>
      <xdr:col>38</xdr:col>
      <xdr:colOff>0</xdr:colOff>
      <xdr:row>3</xdr:row>
      <xdr:rowOff>111125</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8620125" y="158750"/>
          <a:ext cx="7048500"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シート名 </a:t>
          </a:r>
          <a:r>
            <a:rPr kumimoji="1" lang="en-US" altLang="ja-JP" sz="1100">
              <a:solidFill>
                <a:srgbClr val="FF0000"/>
              </a:solidFill>
            </a:rPr>
            <a:t>C(</a:t>
          </a:r>
          <a:r>
            <a:rPr kumimoji="1" lang="ja-JP" altLang="en-US" sz="1100">
              <a:solidFill>
                <a:srgbClr val="FF0000"/>
              </a:solidFill>
            </a:rPr>
            <a:t>基礎</a:t>
          </a:r>
          <a:r>
            <a:rPr kumimoji="1" lang="en-US" altLang="ja-JP" sz="1100">
              <a:solidFill>
                <a:srgbClr val="FF0000"/>
              </a:solidFill>
            </a:rPr>
            <a:t>)</a:t>
          </a:r>
          <a:r>
            <a:rPr kumimoji="1" lang="ja-JP" altLang="en-US" sz="1100">
              <a:solidFill>
                <a:srgbClr val="FF0000"/>
              </a:solidFill>
            </a:rPr>
            <a:t>で</a:t>
          </a:r>
          <a:r>
            <a:rPr kumimoji="1" lang="en-US" altLang="ja-JP" sz="1100">
              <a:solidFill>
                <a:srgbClr val="FF0000"/>
              </a:solidFill>
            </a:rPr>
            <a:t>『</a:t>
          </a:r>
          <a:r>
            <a:rPr kumimoji="1" lang="ja-JP" altLang="en-US" sz="1100">
              <a:solidFill>
                <a:srgbClr val="FF0000"/>
              </a:solidFill>
            </a:rPr>
            <a:t>新計算法</a:t>
          </a:r>
          <a:r>
            <a:rPr kumimoji="1" lang="en-US" altLang="ja-JP" sz="1100">
              <a:solidFill>
                <a:srgbClr val="FF0000"/>
              </a:solidFill>
            </a:rPr>
            <a:t>』</a:t>
          </a:r>
          <a:r>
            <a:rPr kumimoji="1" lang="ja-JP" altLang="en-US" sz="1100">
              <a:solidFill>
                <a:srgbClr val="FF0000"/>
              </a:solidFill>
            </a:rPr>
            <a:t>を選択し </a:t>
          </a:r>
          <a:r>
            <a:rPr kumimoji="1" lang="en-US" altLang="ja-JP" sz="1100">
              <a:solidFill>
                <a:srgbClr val="FF0000"/>
              </a:solidFill>
            </a:rPr>
            <a:t>2</a:t>
          </a:r>
          <a:r>
            <a:rPr kumimoji="1" lang="ja-JP" altLang="en-US" sz="1100">
              <a:solidFill>
                <a:srgbClr val="FF0000"/>
              </a:solidFill>
            </a:rPr>
            <a:t>）土間の周長長さと線熱貫流率を算出時に使用</a:t>
          </a:r>
        </a:p>
        <a:p>
          <a:r>
            <a:rPr kumimoji="1" lang="ja-JP" altLang="en-US" sz="1100">
              <a:solidFill>
                <a:srgbClr val="FF0000"/>
              </a:solidFill>
            </a:rPr>
            <a:t>設計、施工条件に合致する値を選択し、</a:t>
          </a:r>
          <a:r>
            <a:rPr kumimoji="1" lang="en-US" altLang="ja-JP" sz="1100">
              <a:solidFill>
                <a:srgbClr val="FF0000"/>
              </a:solidFill>
            </a:rPr>
            <a:t>2</a:t>
          </a:r>
          <a:r>
            <a:rPr kumimoji="1" lang="ja-JP" altLang="en-US" sz="1100">
              <a:solidFill>
                <a:srgbClr val="FF0000"/>
              </a:solidFill>
            </a:rPr>
            <a:t>）土間の周長長さと線熱貫流率のセルに直接入力してください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136072</xdr:colOff>
      <xdr:row>16</xdr:row>
      <xdr:rowOff>1601</xdr:rowOff>
    </xdr:from>
    <xdr:to>
      <xdr:col>16</xdr:col>
      <xdr:colOff>125425</xdr:colOff>
      <xdr:row>30</xdr:row>
      <xdr:rowOff>5122</xdr:rowOff>
    </xdr:to>
    <xdr:pic>
      <xdr:nvPicPr>
        <xdr:cNvPr id="2" name="Picture 4">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6072" y="5888051"/>
          <a:ext cx="5018553" cy="240382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50</xdr:row>
          <xdr:rowOff>217088</xdr:rowOff>
        </xdr:from>
        <xdr:to>
          <xdr:col>12</xdr:col>
          <xdr:colOff>342078</xdr:colOff>
          <xdr:row>52</xdr:row>
          <xdr:rowOff>0</xdr:rowOff>
        </xdr:to>
        <xdr:sp macro="" textlink="">
          <xdr:nvSpPr>
            <xdr:cNvPr id="144392" name="Option Button 8" descr="2&#10;&#10;" hidden="1">
              <a:extLst>
                <a:ext uri="{63B3BB69-23CF-44E3-9099-C40C66FF867C}">
                  <a14:compatExt spid="_x0000_s144392"/>
                </a:ext>
                <a:ext uri="{FF2B5EF4-FFF2-40B4-BE49-F238E27FC236}">
                  <a16:creationId xmlns:a16="http://schemas.microsoft.com/office/drawing/2014/main" id="{00000000-0008-0000-0400-0000083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twoCellAnchor>
    <xdr:from>
      <xdr:col>11</xdr:col>
      <xdr:colOff>0</xdr:colOff>
      <xdr:row>51</xdr:row>
      <xdr:rowOff>0</xdr:rowOff>
    </xdr:from>
    <xdr:to>
      <xdr:col>20</xdr:col>
      <xdr:colOff>0</xdr:colOff>
      <xdr:row>52</xdr:row>
      <xdr:rowOff>1</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2509500" y="12520083"/>
          <a:ext cx="8985250" cy="2434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←床の断熱が充填＋付加断熱の場合は左のラジオボタンを押して黒色にしてください。</a:t>
          </a:r>
        </a:p>
      </xdr:txBody>
    </xdr:sp>
    <xdr:clientData/>
  </xdr:twoCellAnchor>
  <mc:AlternateContent xmlns:mc="http://schemas.openxmlformats.org/markup-compatibility/2006">
    <mc:Choice xmlns:a14="http://schemas.microsoft.com/office/drawing/2010/main" Requires="a14">
      <xdr:twoCellAnchor editAs="oneCell">
        <xdr:from>
          <xdr:col>1</xdr:col>
          <xdr:colOff>26314</xdr:colOff>
          <xdr:row>51</xdr:row>
          <xdr:rowOff>0</xdr:rowOff>
        </xdr:from>
        <xdr:to>
          <xdr:col>3</xdr:col>
          <xdr:colOff>368391</xdr:colOff>
          <xdr:row>52</xdr:row>
          <xdr:rowOff>6578</xdr:rowOff>
        </xdr:to>
        <xdr:sp macro="" textlink="">
          <xdr:nvSpPr>
            <xdr:cNvPr id="144393" name="Option Button 9" descr="1" hidden="1">
              <a:extLst>
                <a:ext uri="{63B3BB69-23CF-44E3-9099-C40C66FF867C}">
                  <a14:compatExt spid="_x0000_s144393"/>
                </a:ext>
                <a:ext uri="{FF2B5EF4-FFF2-40B4-BE49-F238E27FC236}">
                  <a16:creationId xmlns:a16="http://schemas.microsoft.com/office/drawing/2014/main" id="{00000000-0008-0000-0400-0000093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twoCellAnchor>
    <xdr:from>
      <xdr:col>2</xdr:col>
      <xdr:colOff>0</xdr:colOff>
      <xdr:row>51</xdr:row>
      <xdr:rowOff>0</xdr:rowOff>
    </xdr:from>
    <xdr:to>
      <xdr:col>9</xdr:col>
      <xdr:colOff>0</xdr:colOff>
      <xdr:row>52</xdr:row>
      <xdr:rowOff>0</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476250" y="12611100"/>
          <a:ext cx="73437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←床の断熱が充填のみの場合は左のラジオボタンを押して黒色にしてください。</a:t>
          </a:r>
        </a:p>
      </xdr:txBody>
    </xdr:sp>
    <xdr:clientData/>
  </xdr:twoCellAnchor>
  <xdr:twoCellAnchor>
    <xdr:from>
      <xdr:col>8</xdr:col>
      <xdr:colOff>772583</xdr:colOff>
      <xdr:row>11</xdr:row>
      <xdr:rowOff>173459</xdr:rowOff>
    </xdr:from>
    <xdr:to>
      <xdr:col>14</xdr:col>
      <xdr:colOff>828674</xdr:colOff>
      <xdr:row>17</xdr:row>
      <xdr:rowOff>0</xdr:rowOff>
    </xdr:to>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7763933" y="2859509"/>
          <a:ext cx="6018741" cy="1140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　</a:t>
          </a:r>
          <a:r>
            <a:rPr kumimoji="1" lang="ja-JP" altLang="ja-JP" sz="1100">
              <a:solidFill>
                <a:srgbClr val="FF0000"/>
              </a:solidFill>
              <a:effectLst/>
              <a:latin typeface="+mn-lt"/>
              <a:ea typeface="+mn-ea"/>
              <a:cs typeface="+mn-cs"/>
            </a:rPr>
            <a:t>屋根の断熱が付加断熱の場合のみ使用可能です。</a:t>
          </a:r>
          <a:endParaRPr lang="ja-JP" altLang="ja-JP">
            <a:solidFill>
              <a:srgbClr val="FF0000"/>
            </a:solidFill>
            <a:effectLst/>
          </a:endParaRPr>
        </a:p>
        <a:p>
          <a:pPr eaLnBrk="1" fontAlgn="auto" latinLnBrk="0" hangingPunct="1"/>
          <a:r>
            <a:rPr kumimoji="1" lang="ja-JP" altLang="ja-JP" sz="1100">
              <a:solidFill>
                <a:srgbClr val="FF0000"/>
              </a:solidFill>
              <a:effectLst/>
              <a:latin typeface="+mn-lt"/>
              <a:ea typeface="+mn-ea"/>
              <a:cs typeface="+mn-cs"/>
            </a:rPr>
            <a:t>　　付加断熱する場合、付加断熱における断熱材熱抵抗の低減率</a:t>
          </a:r>
          <a:r>
            <a:rPr kumimoji="1" lang="en-US" altLang="ja-JP" sz="1100">
              <a:solidFill>
                <a:srgbClr val="FF0000"/>
              </a:solidFill>
              <a:effectLst/>
              <a:latin typeface="+mn-lt"/>
              <a:ea typeface="+mn-ea"/>
              <a:cs typeface="+mn-cs"/>
            </a:rPr>
            <a:t>(0.9)</a:t>
          </a:r>
          <a:r>
            <a:rPr kumimoji="1" lang="ja-JP" altLang="ja-JP" sz="1100">
              <a:solidFill>
                <a:srgbClr val="FF0000"/>
              </a:solidFill>
              <a:effectLst/>
              <a:latin typeface="+mn-lt"/>
              <a:ea typeface="+mn-ea"/>
              <a:cs typeface="+mn-cs"/>
            </a:rPr>
            <a:t>を</a:t>
          </a:r>
          <a:endParaRPr lang="ja-JP" altLang="ja-JP">
            <a:solidFill>
              <a:srgbClr val="FF0000"/>
            </a:solidFill>
            <a:effectLst/>
          </a:endParaRPr>
        </a:p>
        <a:p>
          <a:pPr eaLnBrk="1" fontAlgn="auto" latinLnBrk="0" hangingPunct="1"/>
          <a:r>
            <a:rPr kumimoji="1" lang="ja-JP" altLang="ja-JP" sz="1100">
              <a:solidFill>
                <a:srgbClr val="FF0000"/>
              </a:solidFill>
              <a:effectLst/>
              <a:latin typeface="+mn-lt"/>
              <a:ea typeface="+mn-ea"/>
              <a:cs typeface="+mn-cs"/>
            </a:rPr>
            <a:t>　　付加断熱の熱抵抗に乗じ面積比率を用いてます</a:t>
          </a:r>
          <a:endParaRPr lang="ja-JP" altLang="ja-JP">
            <a:solidFill>
              <a:srgbClr val="FF0000"/>
            </a:solidFill>
            <a:effectLst/>
          </a:endParaRPr>
        </a:p>
        <a:p>
          <a:endParaRPr kumimoji="1" lang="ja-JP" altLang="en-US" sz="1100">
            <a:solidFill>
              <a:srgbClr val="FF0000"/>
            </a:solidFill>
          </a:endParaRPr>
        </a:p>
      </xdr:txBody>
    </xdr:sp>
    <xdr:clientData/>
  </xdr:twoCellAnchor>
  <xdr:twoCellAnchor>
    <xdr:from>
      <xdr:col>9</xdr:col>
      <xdr:colOff>0</xdr:colOff>
      <xdr:row>44</xdr:row>
      <xdr:rowOff>230609</xdr:rowOff>
    </xdr:from>
    <xdr:to>
      <xdr:col>15</xdr:col>
      <xdr:colOff>0</xdr:colOff>
      <xdr:row>50</xdr:row>
      <xdr:rowOff>0</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7820025" y="11108159"/>
          <a:ext cx="5962650" cy="125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　</a:t>
          </a:r>
          <a:r>
            <a:rPr kumimoji="1" lang="ja-JP" altLang="ja-JP" sz="1100">
              <a:solidFill>
                <a:srgbClr val="FF0000"/>
              </a:solidFill>
              <a:effectLst/>
              <a:latin typeface="+mn-lt"/>
              <a:ea typeface="+mn-ea"/>
              <a:cs typeface="+mn-cs"/>
            </a:rPr>
            <a:t>壁の断熱が付加断熱の場合のみ使用可能です。</a:t>
          </a:r>
          <a:endParaRPr lang="ja-JP" altLang="ja-JP">
            <a:solidFill>
              <a:srgbClr val="FF0000"/>
            </a:solidFill>
            <a:effectLst/>
          </a:endParaRPr>
        </a:p>
        <a:p>
          <a:pPr eaLnBrk="1" fontAlgn="auto" latinLnBrk="0" hangingPunct="1"/>
          <a:r>
            <a:rPr kumimoji="1" lang="ja-JP" altLang="ja-JP" sz="1100">
              <a:solidFill>
                <a:srgbClr val="FF0000"/>
              </a:solidFill>
              <a:effectLst/>
              <a:latin typeface="+mn-lt"/>
              <a:ea typeface="+mn-ea"/>
              <a:cs typeface="+mn-cs"/>
            </a:rPr>
            <a:t>　　付加断熱する場合、付加断熱における断熱材熱抵抗の低減率</a:t>
          </a:r>
          <a:r>
            <a:rPr kumimoji="1" lang="en-US" altLang="ja-JP" sz="1100">
              <a:solidFill>
                <a:srgbClr val="FF0000"/>
              </a:solidFill>
              <a:effectLst/>
              <a:latin typeface="+mn-lt"/>
              <a:ea typeface="+mn-ea"/>
              <a:cs typeface="+mn-cs"/>
            </a:rPr>
            <a:t>(0.9)</a:t>
          </a:r>
          <a:r>
            <a:rPr kumimoji="1" lang="ja-JP" altLang="ja-JP" sz="1100">
              <a:solidFill>
                <a:srgbClr val="FF0000"/>
              </a:solidFill>
              <a:effectLst/>
              <a:latin typeface="+mn-lt"/>
              <a:ea typeface="+mn-ea"/>
              <a:cs typeface="+mn-cs"/>
            </a:rPr>
            <a:t>を</a:t>
          </a:r>
          <a:endParaRPr lang="ja-JP" altLang="ja-JP">
            <a:solidFill>
              <a:srgbClr val="FF0000"/>
            </a:solidFill>
            <a:effectLst/>
          </a:endParaRPr>
        </a:p>
        <a:p>
          <a:pPr eaLnBrk="1" fontAlgn="auto" latinLnBrk="0" hangingPunct="1"/>
          <a:r>
            <a:rPr kumimoji="1" lang="ja-JP" altLang="ja-JP" sz="1100">
              <a:solidFill>
                <a:srgbClr val="FF0000"/>
              </a:solidFill>
              <a:effectLst/>
              <a:latin typeface="+mn-lt"/>
              <a:ea typeface="+mn-ea"/>
              <a:cs typeface="+mn-cs"/>
            </a:rPr>
            <a:t>　　付加断熱の熱抵抗に乗じ面積比率を用いてます</a:t>
          </a:r>
          <a:endParaRPr lang="ja-JP" altLang="ja-JP">
            <a:solidFill>
              <a:srgbClr val="FF0000"/>
            </a:solidFill>
            <a:effectLst/>
          </a:endParaRPr>
        </a:p>
        <a:p>
          <a:endParaRPr kumimoji="1" lang="ja-JP" altLang="en-US" sz="1100">
            <a:solidFill>
              <a:srgbClr val="FF0000"/>
            </a:solidFill>
          </a:endParaRPr>
        </a:p>
      </xdr:txBody>
    </xdr:sp>
    <xdr:clientData/>
  </xdr:twoCellAnchor>
  <xdr:twoCellAnchor>
    <xdr:from>
      <xdr:col>1</xdr:col>
      <xdr:colOff>0</xdr:colOff>
      <xdr:row>0</xdr:row>
      <xdr:rowOff>279292</xdr:rowOff>
    </xdr:from>
    <xdr:to>
      <xdr:col>14</xdr:col>
      <xdr:colOff>0</xdr:colOff>
      <xdr:row>2</xdr:row>
      <xdr:rowOff>0</xdr:rowOff>
    </xdr:to>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202406" y="279292"/>
          <a:ext cx="12787313" cy="268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600" b="0" i="0" baseline="0">
              <a:solidFill>
                <a:srgbClr val="FF0000"/>
              </a:solidFill>
              <a:effectLst/>
              <a:latin typeface="+mn-lt"/>
              <a:ea typeface="+mn-ea"/>
              <a:cs typeface="+mn-cs"/>
            </a:rPr>
            <a:t>下記の部位別計算を入力後に各方位シートの面積を入力ください。</a:t>
          </a:r>
          <a:endParaRPr lang="en-US" altLang="ja-JP" sz="1600" b="0" i="0" baseline="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b="0" i="0" u="none" strike="noStrike" baseline="0">
            <a:solidFill>
              <a:srgbClr val="FF0000"/>
            </a:solidFill>
            <a:latin typeface="+mn-lt"/>
            <a:ea typeface="+mn-ea"/>
            <a:cs typeface="+mn-cs"/>
          </a:endParaRPr>
        </a:p>
        <a:p>
          <a:r>
            <a:rPr lang="ja-JP" altLang="en-US" sz="1400" b="0" i="0" u="none" strike="noStrike" baseline="0">
              <a:solidFill>
                <a:srgbClr val="FF0000"/>
              </a:solidFill>
              <a:latin typeface="+mn-lt"/>
              <a:ea typeface="+mn-ea"/>
              <a:cs typeface="+mn-cs"/>
            </a:rPr>
            <a:t>↓屋根の断熱に付加断熱を施工する場合は下の行のチェックボタンを押して</a:t>
          </a:r>
          <a:r>
            <a:rPr lang="ja-JP" altLang="ja-JP" sz="1400" b="0" i="0" baseline="0">
              <a:solidFill>
                <a:srgbClr val="FF0000"/>
              </a:solidFill>
              <a:effectLst/>
              <a:latin typeface="+mn-lt"/>
              <a:ea typeface="+mn-ea"/>
              <a:cs typeface="+mn-cs"/>
            </a:rPr>
            <a:t>チェックボタン</a:t>
          </a:r>
          <a:r>
            <a:rPr lang="ja-JP" altLang="en-US" sz="1400" b="0" i="0" u="none" strike="noStrike" baseline="0">
              <a:solidFill>
                <a:srgbClr val="FF0000"/>
              </a:solidFill>
              <a:latin typeface="+mn-lt"/>
              <a:ea typeface="+mn-ea"/>
              <a:cs typeface="+mn-cs"/>
            </a:rPr>
            <a:t>横の行に付加断熱に使用する断熱材を選択して</a:t>
          </a:r>
          <a:r>
            <a:rPr lang="ja-JP" altLang="en-US" sz="1400" b="0" i="0" baseline="0">
              <a:solidFill>
                <a:srgbClr val="FF0000"/>
              </a:solidFill>
              <a:effectLst/>
              <a:latin typeface="+mn-lt"/>
              <a:ea typeface="+mn-ea"/>
              <a:cs typeface="+mn-cs"/>
            </a:rPr>
            <a:t>ください。</a:t>
          </a:r>
          <a:endParaRPr lang="en-US" altLang="ja-JP" sz="1400" b="0" i="0" baseline="0">
            <a:solidFill>
              <a:srgbClr val="FF0000"/>
            </a:solidFill>
            <a:effectLst/>
            <a:latin typeface="+mn-lt"/>
            <a:ea typeface="+mn-ea"/>
            <a:cs typeface="+mn-cs"/>
          </a:endParaRPr>
        </a:p>
        <a:p>
          <a:endParaRPr kumimoji="1" lang="ja-JP" altLang="en-US" sz="1400">
            <a:solidFill>
              <a:srgbClr val="FF0000"/>
            </a:solidFill>
          </a:endParaRPr>
        </a:p>
      </xdr:txBody>
    </xdr:sp>
    <xdr:clientData/>
  </xdr:twoCellAnchor>
  <xdr:twoCellAnchor>
    <xdr:from>
      <xdr:col>1</xdr:col>
      <xdr:colOff>0</xdr:colOff>
      <xdr:row>34</xdr:row>
      <xdr:rowOff>215792</xdr:rowOff>
    </xdr:from>
    <xdr:to>
      <xdr:col>13</xdr:col>
      <xdr:colOff>0</xdr:colOff>
      <xdr:row>36</xdr:row>
      <xdr:rowOff>0</xdr:rowOff>
    </xdr:to>
    <xdr:sp macro="" textlink="">
      <xdr:nvSpPr>
        <xdr:cNvPr id="13" name="テキスト ボックス 12">
          <a:extLst>
            <a:ext uri="{FF2B5EF4-FFF2-40B4-BE49-F238E27FC236}">
              <a16:creationId xmlns:a16="http://schemas.microsoft.com/office/drawing/2014/main" id="{00000000-0008-0000-0400-00000D000000}"/>
            </a:ext>
          </a:extLst>
        </xdr:cNvPr>
        <xdr:cNvSpPr txBox="1"/>
      </xdr:nvSpPr>
      <xdr:spPr>
        <a:xfrm>
          <a:off x="200025" y="8483492"/>
          <a:ext cx="10267950" cy="279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a:solidFill>
                <a:srgbClr val="FF0000"/>
              </a:solidFill>
              <a:latin typeface="+mn-lt"/>
              <a:ea typeface="+mn-ea"/>
              <a:cs typeface="+mn-cs"/>
            </a:rPr>
            <a:t>↓壁の断熱に付加断熱を施工する場合は下の行の</a:t>
          </a:r>
          <a:r>
            <a:rPr lang="ja-JP" altLang="ja-JP" sz="1100" b="0" i="0" baseline="0">
              <a:solidFill>
                <a:srgbClr val="FF0000"/>
              </a:solidFill>
              <a:effectLst/>
              <a:latin typeface="+mn-lt"/>
              <a:ea typeface="+mn-ea"/>
              <a:cs typeface="+mn-cs"/>
            </a:rPr>
            <a:t>チェックボタン</a:t>
          </a:r>
          <a:r>
            <a:rPr lang="ja-JP" altLang="en-US" sz="1100" b="0" i="0" u="none" strike="noStrike" baseline="0">
              <a:solidFill>
                <a:srgbClr val="FF0000"/>
              </a:solidFill>
              <a:latin typeface="+mn-lt"/>
              <a:ea typeface="+mn-ea"/>
              <a:cs typeface="+mn-cs"/>
            </a:rPr>
            <a:t>を押して</a:t>
          </a:r>
          <a:r>
            <a:rPr lang="ja-JP" altLang="ja-JP" sz="1100" b="0" i="0" baseline="0">
              <a:solidFill>
                <a:srgbClr val="FF0000"/>
              </a:solidFill>
              <a:effectLst/>
              <a:latin typeface="+mn-lt"/>
              <a:ea typeface="+mn-ea"/>
              <a:cs typeface="+mn-cs"/>
            </a:rPr>
            <a:t>チェックボタン</a:t>
          </a:r>
          <a:r>
            <a:rPr lang="ja-JP" altLang="en-US" sz="1100" b="0" i="0" u="none" strike="noStrike" baseline="0">
              <a:solidFill>
                <a:srgbClr val="FF0000"/>
              </a:solidFill>
              <a:latin typeface="+mn-lt"/>
              <a:ea typeface="+mn-ea"/>
              <a:cs typeface="+mn-cs"/>
            </a:rPr>
            <a:t>横の行に付加断熱に使用する断熱材を選択してください。</a:t>
          </a:r>
          <a:endParaRPr kumimoji="1" lang="ja-JP" altLang="en-US" sz="11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6578</xdr:colOff>
          <xdr:row>11</xdr:row>
          <xdr:rowOff>197353</xdr:rowOff>
        </xdr:from>
        <xdr:to>
          <xdr:col>2</xdr:col>
          <xdr:colOff>65784</xdr:colOff>
          <xdr:row>13</xdr:row>
          <xdr:rowOff>6578</xdr:rowOff>
        </xdr:to>
        <xdr:sp macro="" textlink="">
          <xdr:nvSpPr>
            <xdr:cNvPr id="144398" name="Check Box 14" hidden="1">
              <a:extLst>
                <a:ext uri="{63B3BB69-23CF-44E3-9099-C40C66FF867C}">
                  <a14:compatExt spid="_x0000_s144398"/>
                </a:ext>
                <a:ext uri="{FF2B5EF4-FFF2-40B4-BE49-F238E27FC236}">
                  <a16:creationId xmlns:a16="http://schemas.microsoft.com/office/drawing/2014/main" id="{00000000-0008-0000-0400-00000E3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638106</xdr:colOff>
          <xdr:row>44</xdr:row>
          <xdr:rowOff>236823</xdr:rowOff>
        </xdr:from>
        <xdr:to>
          <xdr:col>2</xdr:col>
          <xdr:colOff>46049</xdr:colOff>
          <xdr:row>46</xdr:row>
          <xdr:rowOff>0</xdr:rowOff>
        </xdr:to>
        <xdr:sp macro="" textlink="">
          <xdr:nvSpPr>
            <xdr:cNvPr id="144399" name="Check Box 15" hidden="1">
              <a:extLst>
                <a:ext uri="{63B3BB69-23CF-44E3-9099-C40C66FF867C}">
                  <a14:compatExt spid="_x0000_s144399"/>
                </a:ext>
                <a:ext uri="{FF2B5EF4-FFF2-40B4-BE49-F238E27FC236}">
                  <a16:creationId xmlns:a16="http://schemas.microsoft.com/office/drawing/2014/main" id="{00000000-0008-0000-0400-00000F3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270944</xdr:colOff>
      <xdr:row>21</xdr:row>
      <xdr:rowOff>110657</xdr:rowOff>
    </xdr:from>
    <xdr:to>
      <xdr:col>7</xdr:col>
      <xdr:colOff>27314</xdr:colOff>
      <xdr:row>30</xdr:row>
      <xdr:rowOff>204508</xdr:rowOff>
    </xdr:to>
    <xdr:grpSp>
      <xdr:nvGrpSpPr>
        <xdr:cNvPr id="2" name="グループ化 2">
          <a:extLst>
            <a:ext uri="{FF2B5EF4-FFF2-40B4-BE49-F238E27FC236}">
              <a16:creationId xmlns:a16="http://schemas.microsoft.com/office/drawing/2014/main" id="{00000000-0008-0000-0600-000002000000}"/>
            </a:ext>
          </a:extLst>
        </xdr:cNvPr>
        <xdr:cNvGrpSpPr>
          <a:grpSpLocks/>
        </xdr:cNvGrpSpPr>
      </xdr:nvGrpSpPr>
      <xdr:grpSpPr bwMode="auto">
        <a:xfrm>
          <a:off x="336728" y="5695003"/>
          <a:ext cx="1466758" cy="2440153"/>
          <a:chOff x="447674" y="5345937"/>
          <a:chExt cx="2647457" cy="2740711"/>
        </a:xfrm>
      </xdr:grpSpPr>
      <xdr:pic>
        <xdr:nvPicPr>
          <xdr:cNvPr id="3" name="Picture 1">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7853" y="5345937"/>
            <a:ext cx="1871586" cy="2436383"/>
          </a:xfrm>
          <a:prstGeom prst="rect">
            <a:avLst/>
          </a:prstGeom>
          <a:noFill/>
          <a:ln w="9525">
            <a:noFill/>
            <a:miter lim="800000"/>
            <a:headEnd/>
            <a:tailEnd/>
          </a:ln>
        </xdr:spPr>
      </xdr:pic>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447674" y="7810501"/>
            <a:ext cx="2647457" cy="276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mc:AlternateContent xmlns:mc="http://schemas.openxmlformats.org/markup-compatibility/2006">
    <mc:Choice xmlns:a14="http://schemas.microsoft.com/office/drawing/2010/main" Requires="a14">
      <xdr:twoCellAnchor editAs="oneCell">
        <xdr:from>
          <xdr:col>13</xdr:col>
          <xdr:colOff>190774</xdr:colOff>
          <xdr:row>7</xdr:row>
          <xdr:rowOff>46049</xdr:rowOff>
        </xdr:from>
        <xdr:to>
          <xdr:col>14</xdr:col>
          <xdr:colOff>197353</xdr:colOff>
          <xdr:row>7</xdr:row>
          <xdr:rowOff>269715</xdr:rowOff>
        </xdr:to>
        <xdr:sp macro="" textlink="">
          <xdr:nvSpPr>
            <xdr:cNvPr id="107521" name="Check Box 1" hidden="1">
              <a:extLst>
                <a:ext uri="{63B3BB69-23CF-44E3-9099-C40C66FF867C}">
                  <a14:compatExt spid="_x0000_s107521"/>
                </a:ext>
                <a:ext uri="{FF2B5EF4-FFF2-40B4-BE49-F238E27FC236}">
                  <a16:creationId xmlns:a16="http://schemas.microsoft.com/office/drawing/2014/main" id="{00000000-0008-0000-0600-000001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8</xdr:row>
          <xdr:rowOff>46049</xdr:rowOff>
        </xdr:from>
        <xdr:to>
          <xdr:col>14</xdr:col>
          <xdr:colOff>197353</xdr:colOff>
          <xdr:row>8</xdr:row>
          <xdr:rowOff>269715</xdr:rowOff>
        </xdr:to>
        <xdr:sp macro="" textlink="">
          <xdr:nvSpPr>
            <xdr:cNvPr id="107522" name="Check Box 2" hidden="1">
              <a:extLst>
                <a:ext uri="{63B3BB69-23CF-44E3-9099-C40C66FF867C}">
                  <a14:compatExt spid="_x0000_s107522"/>
                </a:ext>
                <a:ext uri="{FF2B5EF4-FFF2-40B4-BE49-F238E27FC236}">
                  <a16:creationId xmlns:a16="http://schemas.microsoft.com/office/drawing/2014/main" id="{00000000-0008-0000-0600-000002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14</xdr:row>
          <xdr:rowOff>46049</xdr:rowOff>
        </xdr:from>
        <xdr:to>
          <xdr:col>14</xdr:col>
          <xdr:colOff>197353</xdr:colOff>
          <xdr:row>14</xdr:row>
          <xdr:rowOff>269715</xdr:rowOff>
        </xdr:to>
        <xdr:sp macro="" textlink="">
          <xdr:nvSpPr>
            <xdr:cNvPr id="107523" name="Check Box 3" hidden="1">
              <a:extLst>
                <a:ext uri="{63B3BB69-23CF-44E3-9099-C40C66FF867C}">
                  <a14:compatExt spid="_x0000_s107523"/>
                </a:ext>
                <a:ext uri="{FF2B5EF4-FFF2-40B4-BE49-F238E27FC236}">
                  <a16:creationId xmlns:a16="http://schemas.microsoft.com/office/drawing/2014/main" id="{00000000-0008-0000-0600-000003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15</xdr:row>
          <xdr:rowOff>46049</xdr:rowOff>
        </xdr:from>
        <xdr:to>
          <xdr:col>14</xdr:col>
          <xdr:colOff>197353</xdr:colOff>
          <xdr:row>15</xdr:row>
          <xdr:rowOff>269715</xdr:rowOff>
        </xdr:to>
        <xdr:sp macro="" textlink="">
          <xdr:nvSpPr>
            <xdr:cNvPr id="107524" name="Check Box 4" hidden="1">
              <a:extLst>
                <a:ext uri="{63B3BB69-23CF-44E3-9099-C40C66FF867C}">
                  <a14:compatExt spid="_x0000_s107524"/>
                </a:ext>
                <a:ext uri="{FF2B5EF4-FFF2-40B4-BE49-F238E27FC236}">
                  <a16:creationId xmlns:a16="http://schemas.microsoft.com/office/drawing/2014/main" id="{00000000-0008-0000-0600-000004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16</xdr:row>
          <xdr:rowOff>46049</xdr:rowOff>
        </xdr:from>
        <xdr:to>
          <xdr:col>14</xdr:col>
          <xdr:colOff>197353</xdr:colOff>
          <xdr:row>16</xdr:row>
          <xdr:rowOff>269715</xdr:rowOff>
        </xdr:to>
        <xdr:sp macro="" textlink="">
          <xdr:nvSpPr>
            <xdr:cNvPr id="107525" name="Check Box 5" hidden="1">
              <a:extLst>
                <a:ext uri="{63B3BB69-23CF-44E3-9099-C40C66FF867C}">
                  <a14:compatExt spid="_x0000_s107525"/>
                </a:ext>
                <a:ext uri="{FF2B5EF4-FFF2-40B4-BE49-F238E27FC236}">
                  <a16:creationId xmlns:a16="http://schemas.microsoft.com/office/drawing/2014/main" id="{00000000-0008-0000-0600-000005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17</xdr:row>
          <xdr:rowOff>46049</xdr:rowOff>
        </xdr:from>
        <xdr:to>
          <xdr:col>14</xdr:col>
          <xdr:colOff>197353</xdr:colOff>
          <xdr:row>17</xdr:row>
          <xdr:rowOff>269715</xdr:rowOff>
        </xdr:to>
        <xdr:sp macro="" textlink="">
          <xdr:nvSpPr>
            <xdr:cNvPr id="107526" name="Check Box 6" hidden="1">
              <a:extLst>
                <a:ext uri="{63B3BB69-23CF-44E3-9099-C40C66FF867C}">
                  <a14:compatExt spid="_x0000_s107526"/>
                </a:ext>
                <a:ext uri="{FF2B5EF4-FFF2-40B4-BE49-F238E27FC236}">
                  <a16:creationId xmlns:a16="http://schemas.microsoft.com/office/drawing/2014/main" id="{00000000-0008-0000-0600-000006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18</xdr:row>
          <xdr:rowOff>46049</xdr:rowOff>
        </xdr:from>
        <xdr:to>
          <xdr:col>14</xdr:col>
          <xdr:colOff>197353</xdr:colOff>
          <xdr:row>18</xdr:row>
          <xdr:rowOff>269715</xdr:rowOff>
        </xdr:to>
        <xdr:sp macro="" textlink="">
          <xdr:nvSpPr>
            <xdr:cNvPr id="107527" name="Check Box 7" hidden="1">
              <a:extLst>
                <a:ext uri="{63B3BB69-23CF-44E3-9099-C40C66FF867C}">
                  <a14:compatExt spid="_x0000_s107527"/>
                </a:ext>
                <a:ext uri="{FF2B5EF4-FFF2-40B4-BE49-F238E27FC236}">
                  <a16:creationId xmlns:a16="http://schemas.microsoft.com/office/drawing/2014/main" id="{00000000-0008-0000-0600-000007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9</xdr:row>
          <xdr:rowOff>46049</xdr:rowOff>
        </xdr:from>
        <xdr:to>
          <xdr:col>14</xdr:col>
          <xdr:colOff>197353</xdr:colOff>
          <xdr:row>9</xdr:row>
          <xdr:rowOff>269715</xdr:rowOff>
        </xdr:to>
        <xdr:sp macro="" textlink="">
          <xdr:nvSpPr>
            <xdr:cNvPr id="107528" name="Check Box 8" hidden="1">
              <a:extLst>
                <a:ext uri="{63B3BB69-23CF-44E3-9099-C40C66FF867C}">
                  <a14:compatExt spid="_x0000_s107528"/>
                </a:ext>
                <a:ext uri="{FF2B5EF4-FFF2-40B4-BE49-F238E27FC236}">
                  <a16:creationId xmlns:a16="http://schemas.microsoft.com/office/drawing/2014/main" id="{00000000-0008-0000-0600-000008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10</xdr:row>
          <xdr:rowOff>46049</xdr:rowOff>
        </xdr:from>
        <xdr:to>
          <xdr:col>14</xdr:col>
          <xdr:colOff>197353</xdr:colOff>
          <xdr:row>10</xdr:row>
          <xdr:rowOff>269715</xdr:rowOff>
        </xdr:to>
        <xdr:sp macro="" textlink="">
          <xdr:nvSpPr>
            <xdr:cNvPr id="107529" name="Check Box 9" hidden="1">
              <a:extLst>
                <a:ext uri="{63B3BB69-23CF-44E3-9099-C40C66FF867C}">
                  <a14:compatExt spid="_x0000_s107529"/>
                </a:ext>
                <a:ext uri="{FF2B5EF4-FFF2-40B4-BE49-F238E27FC236}">
                  <a16:creationId xmlns:a16="http://schemas.microsoft.com/office/drawing/2014/main" id="{00000000-0008-0000-0600-000009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13</xdr:row>
          <xdr:rowOff>46049</xdr:rowOff>
        </xdr:from>
        <xdr:to>
          <xdr:col>14</xdr:col>
          <xdr:colOff>197353</xdr:colOff>
          <xdr:row>13</xdr:row>
          <xdr:rowOff>269715</xdr:rowOff>
        </xdr:to>
        <xdr:sp macro="" textlink="">
          <xdr:nvSpPr>
            <xdr:cNvPr id="107530" name="Check Box 10" hidden="1">
              <a:extLst>
                <a:ext uri="{63B3BB69-23CF-44E3-9099-C40C66FF867C}">
                  <a14:compatExt spid="_x0000_s107530"/>
                </a:ext>
                <a:ext uri="{FF2B5EF4-FFF2-40B4-BE49-F238E27FC236}">
                  <a16:creationId xmlns:a16="http://schemas.microsoft.com/office/drawing/2014/main" id="{00000000-0008-0000-0600-00000A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11</xdr:row>
          <xdr:rowOff>46049</xdr:rowOff>
        </xdr:from>
        <xdr:to>
          <xdr:col>14</xdr:col>
          <xdr:colOff>197353</xdr:colOff>
          <xdr:row>11</xdr:row>
          <xdr:rowOff>269715</xdr:rowOff>
        </xdr:to>
        <xdr:sp macro="" textlink="">
          <xdr:nvSpPr>
            <xdr:cNvPr id="107531" name="Check Box 11" hidden="1">
              <a:extLst>
                <a:ext uri="{63B3BB69-23CF-44E3-9099-C40C66FF867C}">
                  <a14:compatExt spid="_x0000_s107531"/>
                </a:ext>
                <a:ext uri="{FF2B5EF4-FFF2-40B4-BE49-F238E27FC236}">
                  <a16:creationId xmlns:a16="http://schemas.microsoft.com/office/drawing/2014/main" id="{00000000-0008-0000-0600-00000B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12</xdr:row>
          <xdr:rowOff>46049</xdr:rowOff>
        </xdr:from>
        <xdr:to>
          <xdr:col>14</xdr:col>
          <xdr:colOff>197353</xdr:colOff>
          <xdr:row>12</xdr:row>
          <xdr:rowOff>269715</xdr:rowOff>
        </xdr:to>
        <xdr:sp macro="" textlink="">
          <xdr:nvSpPr>
            <xdr:cNvPr id="107532" name="Check Box 12" hidden="1">
              <a:extLst>
                <a:ext uri="{63B3BB69-23CF-44E3-9099-C40C66FF867C}">
                  <a14:compatExt spid="_x0000_s107532"/>
                </a:ext>
                <a:ext uri="{FF2B5EF4-FFF2-40B4-BE49-F238E27FC236}">
                  <a16:creationId xmlns:a16="http://schemas.microsoft.com/office/drawing/2014/main" id="{00000000-0008-0000-0600-00000C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190774</xdr:colOff>
          <xdr:row>7</xdr:row>
          <xdr:rowOff>46049</xdr:rowOff>
        </xdr:from>
        <xdr:to>
          <xdr:col>14</xdr:col>
          <xdr:colOff>197353</xdr:colOff>
          <xdr:row>7</xdr:row>
          <xdr:rowOff>256558</xdr:rowOff>
        </xdr:to>
        <xdr:sp macro="" textlink="">
          <xdr:nvSpPr>
            <xdr:cNvPr id="117761" name="Check Box 1" hidden="1">
              <a:extLst>
                <a:ext uri="{63B3BB69-23CF-44E3-9099-C40C66FF867C}">
                  <a14:compatExt spid="_x0000_s117761"/>
                </a:ext>
                <a:ext uri="{FF2B5EF4-FFF2-40B4-BE49-F238E27FC236}">
                  <a16:creationId xmlns:a16="http://schemas.microsoft.com/office/drawing/2014/main" id="{00000000-0008-0000-0700-000001C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8</xdr:row>
          <xdr:rowOff>46049</xdr:rowOff>
        </xdr:from>
        <xdr:to>
          <xdr:col>14</xdr:col>
          <xdr:colOff>197353</xdr:colOff>
          <xdr:row>8</xdr:row>
          <xdr:rowOff>256558</xdr:rowOff>
        </xdr:to>
        <xdr:sp macro="" textlink="">
          <xdr:nvSpPr>
            <xdr:cNvPr id="117762" name="Check Box 2" hidden="1">
              <a:extLst>
                <a:ext uri="{63B3BB69-23CF-44E3-9099-C40C66FF867C}">
                  <a14:compatExt spid="_x0000_s117762"/>
                </a:ext>
                <a:ext uri="{FF2B5EF4-FFF2-40B4-BE49-F238E27FC236}">
                  <a16:creationId xmlns:a16="http://schemas.microsoft.com/office/drawing/2014/main" id="{00000000-0008-0000-0700-000002C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14</xdr:row>
          <xdr:rowOff>46049</xdr:rowOff>
        </xdr:from>
        <xdr:to>
          <xdr:col>14</xdr:col>
          <xdr:colOff>197353</xdr:colOff>
          <xdr:row>14</xdr:row>
          <xdr:rowOff>256558</xdr:rowOff>
        </xdr:to>
        <xdr:sp macro="" textlink="">
          <xdr:nvSpPr>
            <xdr:cNvPr id="117763" name="Check Box 3" hidden="1">
              <a:extLst>
                <a:ext uri="{63B3BB69-23CF-44E3-9099-C40C66FF867C}">
                  <a14:compatExt spid="_x0000_s117763"/>
                </a:ext>
                <a:ext uri="{FF2B5EF4-FFF2-40B4-BE49-F238E27FC236}">
                  <a16:creationId xmlns:a16="http://schemas.microsoft.com/office/drawing/2014/main" id="{00000000-0008-0000-0700-000003C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15</xdr:row>
          <xdr:rowOff>46049</xdr:rowOff>
        </xdr:from>
        <xdr:to>
          <xdr:col>14</xdr:col>
          <xdr:colOff>197353</xdr:colOff>
          <xdr:row>15</xdr:row>
          <xdr:rowOff>256558</xdr:rowOff>
        </xdr:to>
        <xdr:sp macro="" textlink="">
          <xdr:nvSpPr>
            <xdr:cNvPr id="117764" name="Check Box 4" hidden="1">
              <a:extLst>
                <a:ext uri="{63B3BB69-23CF-44E3-9099-C40C66FF867C}">
                  <a14:compatExt spid="_x0000_s117764"/>
                </a:ext>
                <a:ext uri="{FF2B5EF4-FFF2-40B4-BE49-F238E27FC236}">
                  <a16:creationId xmlns:a16="http://schemas.microsoft.com/office/drawing/2014/main" id="{00000000-0008-0000-0700-000004C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16</xdr:row>
          <xdr:rowOff>46049</xdr:rowOff>
        </xdr:from>
        <xdr:to>
          <xdr:col>14</xdr:col>
          <xdr:colOff>197353</xdr:colOff>
          <xdr:row>16</xdr:row>
          <xdr:rowOff>256558</xdr:rowOff>
        </xdr:to>
        <xdr:sp macro="" textlink="">
          <xdr:nvSpPr>
            <xdr:cNvPr id="117765" name="Check Box 5" hidden="1">
              <a:extLst>
                <a:ext uri="{63B3BB69-23CF-44E3-9099-C40C66FF867C}">
                  <a14:compatExt spid="_x0000_s117765"/>
                </a:ext>
                <a:ext uri="{FF2B5EF4-FFF2-40B4-BE49-F238E27FC236}">
                  <a16:creationId xmlns:a16="http://schemas.microsoft.com/office/drawing/2014/main" id="{00000000-0008-0000-0700-000005C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17</xdr:row>
          <xdr:rowOff>46049</xdr:rowOff>
        </xdr:from>
        <xdr:to>
          <xdr:col>14</xdr:col>
          <xdr:colOff>197353</xdr:colOff>
          <xdr:row>17</xdr:row>
          <xdr:rowOff>256558</xdr:rowOff>
        </xdr:to>
        <xdr:sp macro="" textlink="">
          <xdr:nvSpPr>
            <xdr:cNvPr id="117766" name="Check Box 6" hidden="1">
              <a:extLst>
                <a:ext uri="{63B3BB69-23CF-44E3-9099-C40C66FF867C}">
                  <a14:compatExt spid="_x0000_s117766"/>
                </a:ext>
                <a:ext uri="{FF2B5EF4-FFF2-40B4-BE49-F238E27FC236}">
                  <a16:creationId xmlns:a16="http://schemas.microsoft.com/office/drawing/2014/main" id="{00000000-0008-0000-0700-000006C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18</xdr:row>
          <xdr:rowOff>46049</xdr:rowOff>
        </xdr:from>
        <xdr:to>
          <xdr:col>14</xdr:col>
          <xdr:colOff>197353</xdr:colOff>
          <xdr:row>18</xdr:row>
          <xdr:rowOff>256558</xdr:rowOff>
        </xdr:to>
        <xdr:sp macro="" textlink="">
          <xdr:nvSpPr>
            <xdr:cNvPr id="117767" name="Check Box 7" hidden="1">
              <a:extLst>
                <a:ext uri="{63B3BB69-23CF-44E3-9099-C40C66FF867C}">
                  <a14:compatExt spid="_x0000_s117767"/>
                </a:ext>
                <a:ext uri="{FF2B5EF4-FFF2-40B4-BE49-F238E27FC236}">
                  <a16:creationId xmlns:a16="http://schemas.microsoft.com/office/drawing/2014/main" id="{00000000-0008-0000-0700-000007C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9</xdr:row>
          <xdr:rowOff>46049</xdr:rowOff>
        </xdr:from>
        <xdr:to>
          <xdr:col>14</xdr:col>
          <xdr:colOff>197353</xdr:colOff>
          <xdr:row>9</xdr:row>
          <xdr:rowOff>256558</xdr:rowOff>
        </xdr:to>
        <xdr:sp macro="" textlink="">
          <xdr:nvSpPr>
            <xdr:cNvPr id="117768" name="Check Box 8" hidden="1">
              <a:extLst>
                <a:ext uri="{63B3BB69-23CF-44E3-9099-C40C66FF867C}">
                  <a14:compatExt spid="_x0000_s117768"/>
                </a:ext>
                <a:ext uri="{FF2B5EF4-FFF2-40B4-BE49-F238E27FC236}">
                  <a16:creationId xmlns:a16="http://schemas.microsoft.com/office/drawing/2014/main" id="{00000000-0008-0000-0700-000008C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10</xdr:row>
          <xdr:rowOff>46049</xdr:rowOff>
        </xdr:from>
        <xdr:to>
          <xdr:col>14</xdr:col>
          <xdr:colOff>197353</xdr:colOff>
          <xdr:row>10</xdr:row>
          <xdr:rowOff>256558</xdr:rowOff>
        </xdr:to>
        <xdr:sp macro="" textlink="">
          <xdr:nvSpPr>
            <xdr:cNvPr id="117769" name="Check Box 9" hidden="1">
              <a:extLst>
                <a:ext uri="{63B3BB69-23CF-44E3-9099-C40C66FF867C}">
                  <a14:compatExt spid="_x0000_s117769"/>
                </a:ext>
                <a:ext uri="{FF2B5EF4-FFF2-40B4-BE49-F238E27FC236}">
                  <a16:creationId xmlns:a16="http://schemas.microsoft.com/office/drawing/2014/main" id="{00000000-0008-0000-0700-000009C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13</xdr:row>
          <xdr:rowOff>46049</xdr:rowOff>
        </xdr:from>
        <xdr:to>
          <xdr:col>14</xdr:col>
          <xdr:colOff>197353</xdr:colOff>
          <xdr:row>13</xdr:row>
          <xdr:rowOff>256558</xdr:rowOff>
        </xdr:to>
        <xdr:sp macro="" textlink="">
          <xdr:nvSpPr>
            <xdr:cNvPr id="117770" name="Check Box 10" hidden="1">
              <a:extLst>
                <a:ext uri="{63B3BB69-23CF-44E3-9099-C40C66FF867C}">
                  <a14:compatExt spid="_x0000_s117770"/>
                </a:ext>
                <a:ext uri="{FF2B5EF4-FFF2-40B4-BE49-F238E27FC236}">
                  <a16:creationId xmlns:a16="http://schemas.microsoft.com/office/drawing/2014/main" id="{00000000-0008-0000-0700-00000AC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11</xdr:row>
          <xdr:rowOff>46049</xdr:rowOff>
        </xdr:from>
        <xdr:to>
          <xdr:col>14</xdr:col>
          <xdr:colOff>197353</xdr:colOff>
          <xdr:row>11</xdr:row>
          <xdr:rowOff>256558</xdr:rowOff>
        </xdr:to>
        <xdr:sp macro="" textlink="">
          <xdr:nvSpPr>
            <xdr:cNvPr id="117771" name="Check Box 11" hidden="1">
              <a:extLst>
                <a:ext uri="{63B3BB69-23CF-44E3-9099-C40C66FF867C}">
                  <a14:compatExt spid="_x0000_s117771"/>
                </a:ext>
                <a:ext uri="{FF2B5EF4-FFF2-40B4-BE49-F238E27FC236}">
                  <a16:creationId xmlns:a16="http://schemas.microsoft.com/office/drawing/2014/main" id="{00000000-0008-0000-0700-00000BC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12</xdr:row>
          <xdr:rowOff>46049</xdr:rowOff>
        </xdr:from>
        <xdr:to>
          <xdr:col>14</xdr:col>
          <xdr:colOff>197353</xdr:colOff>
          <xdr:row>12</xdr:row>
          <xdr:rowOff>256558</xdr:rowOff>
        </xdr:to>
        <xdr:sp macro="" textlink="">
          <xdr:nvSpPr>
            <xdr:cNvPr id="117772" name="Check Box 12" hidden="1">
              <a:extLst>
                <a:ext uri="{63B3BB69-23CF-44E3-9099-C40C66FF867C}">
                  <a14:compatExt spid="_x0000_s117772"/>
                </a:ext>
                <a:ext uri="{FF2B5EF4-FFF2-40B4-BE49-F238E27FC236}">
                  <a16:creationId xmlns:a16="http://schemas.microsoft.com/office/drawing/2014/main" id="{00000000-0008-0000-0700-00000CC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xdr:col>
      <xdr:colOff>270944</xdr:colOff>
      <xdr:row>21</xdr:row>
      <xdr:rowOff>110657</xdr:rowOff>
    </xdr:from>
    <xdr:to>
      <xdr:col>7</xdr:col>
      <xdr:colOff>27314</xdr:colOff>
      <xdr:row>30</xdr:row>
      <xdr:rowOff>204508</xdr:rowOff>
    </xdr:to>
    <xdr:grpSp>
      <xdr:nvGrpSpPr>
        <xdr:cNvPr id="17" name="グループ化 2">
          <a:extLst>
            <a:ext uri="{FF2B5EF4-FFF2-40B4-BE49-F238E27FC236}">
              <a16:creationId xmlns:a16="http://schemas.microsoft.com/office/drawing/2014/main" id="{00000000-0008-0000-0700-000011000000}"/>
            </a:ext>
          </a:extLst>
        </xdr:cNvPr>
        <xdr:cNvGrpSpPr>
          <a:grpSpLocks/>
        </xdr:cNvGrpSpPr>
      </xdr:nvGrpSpPr>
      <xdr:grpSpPr bwMode="auto">
        <a:xfrm>
          <a:off x="336728" y="5695003"/>
          <a:ext cx="1466758" cy="2440153"/>
          <a:chOff x="447674" y="5345937"/>
          <a:chExt cx="2647457" cy="2740711"/>
        </a:xfrm>
      </xdr:grpSpPr>
      <xdr:pic>
        <xdr:nvPicPr>
          <xdr:cNvPr id="18" name="Picture 1">
            <a:extLst>
              <a:ext uri="{FF2B5EF4-FFF2-40B4-BE49-F238E27FC236}">
                <a16:creationId xmlns:a16="http://schemas.microsoft.com/office/drawing/2014/main" id="{00000000-0008-0000-0700-00001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7853" y="5345937"/>
            <a:ext cx="1871586" cy="2436383"/>
          </a:xfrm>
          <a:prstGeom prst="rect">
            <a:avLst/>
          </a:prstGeom>
          <a:noFill/>
          <a:ln w="9525">
            <a:noFill/>
            <a:miter lim="800000"/>
            <a:headEnd/>
            <a:tailEnd/>
          </a:ln>
        </xdr:spPr>
      </xdr:pic>
      <xdr:sp macro="" textlink="">
        <xdr:nvSpPr>
          <xdr:cNvPr id="19" name="テキスト ボックス 18">
            <a:extLst>
              <a:ext uri="{FF2B5EF4-FFF2-40B4-BE49-F238E27FC236}">
                <a16:creationId xmlns:a16="http://schemas.microsoft.com/office/drawing/2014/main" id="{00000000-0008-0000-0700-000013000000}"/>
              </a:ext>
            </a:extLst>
          </xdr:cNvPr>
          <xdr:cNvSpPr txBox="1"/>
        </xdr:nvSpPr>
        <xdr:spPr>
          <a:xfrm>
            <a:off x="447674" y="7810501"/>
            <a:ext cx="2647457" cy="276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190774</xdr:colOff>
          <xdr:row>7</xdr:row>
          <xdr:rowOff>46049</xdr:rowOff>
        </xdr:from>
        <xdr:to>
          <xdr:col>14</xdr:col>
          <xdr:colOff>197353</xdr:colOff>
          <xdr:row>7</xdr:row>
          <xdr:rowOff>269715</xdr:rowOff>
        </xdr:to>
        <xdr:sp macro="" textlink="">
          <xdr:nvSpPr>
            <xdr:cNvPr id="118785" name="Check Box 1" hidden="1">
              <a:extLst>
                <a:ext uri="{63B3BB69-23CF-44E3-9099-C40C66FF867C}">
                  <a14:compatExt spid="_x0000_s118785"/>
                </a:ext>
                <a:ext uri="{FF2B5EF4-FFF2-40B4-BE49-F238E27FC236}">
                  <a16:creationId xmlns:a16="http://schemas.microsoft.com/office/drawing/2014/main" id="{00000000-0008-0000-08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8</xdr:row>
          <xdr:rowOff>46049</xdr:rowOff>
        </xdr:from>
        <xdr:to>
          <xdr:col>14</xdr:col>
          <xdr:colOff>197353</xdr:colOff>
          <xdr:row>8</xdr:row>
          <xdr:rowOff>269715</xdr:rowOff>
        </xdr:to>
        <xdr:sp macro="" textlink="">
          <xdr:nvSpPr>
            <xdr:cNvPr id="118786" name="Check Box 2" hidden="1">
              <a:extLst>
                <a:ext uri="{63B3BB69-23CF-44E3-9099-C40C66FF867C}">
                  <a14:compatExt spid="_x0000_s118786"/>
                </a:ext>
                <a:ext uri="{FF2B5EF4-FFF2-40B4-BE49-F238E27FC236}">
                  <a16:creationId xmlns:a16="http://schemas.microsoft.com/office/drawing/2014/main" id="{00000000-0008-0000-08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14</xdr:row>
          <xdr:rowOff>46049</xdr:rowOff>
        </xdr:from>
        <xdr:to>
          <xdr:col>14</xdr:col>
          <xdr:colOff>197353</xdr:colOff>
          <xdr:row>14</xdr:row>
          <xdr:rowOff>269715</xdr:rowOff>
        </xdr:to>
        <xdr:sp macro="" textlink="">
          <xdr:nvSpPr>
            <xdr:cNvPr id="118787" name="Check Box 3" hidden="1">
              <a:extLst>
                <a:ext uri="{63B3BB69-23CF-44E3-9099-C40C66FF867C}">
                  <a14:compatExt spid="_x0000_s118787"/>
                </a:ext>
                <a:ext uri="{FF2B5EF4-FFF2-40B4-BE49-F238E27FC236}">
                  <a16:creationId xmlns:a16="http://schemas.microsoft.com/office/drawing/2014/main" id="{00000000-0008-0000-0800-000003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15</xdr:row>
          <xdr:rowOff>46049</xdr:rowOff>
        </xdr:from>
        <xdr:to>
          <xdr:col>14</xdr:col>
          <xdr:colOff>197353</xdr:colOff>
          <xdr:row>15</xdr:row>
          <xdr:rowOff>269715</xdr:rowOff>
        </xdr:to>
        <xdr:sp macro="" textlink="">
          <xdr:nvSpPr>
            <xdr:cNvPr id="118788" name="Check Box 4" hidden="1">
              <a:extLst>
                <a:ext uri="{63B3BB69-23CF-44E3-9099-C40C66FF867C}">
                  <a14:compatExt spid="_x0000_s118788"/>
                </a:ext>
                <a:ext uri="{FF2B5EF4-FFF2-40B4-BE49-F238E27FC236}">
                  <a16:creationId xmlns:a16="http://schemas.microsoft.com/office/drawing/2014/main" id="{00000000-0008-0000-08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16</xdr:row>
          <xdr:rowOff>46049</xdr:rowOff>
        </xdr:from>
        <xdr:to>
          <xdr:col>14</xdr:col>
          <xdr:colOff>197353</xdr:colOff>
          <xdr:row>16</xdr:row>
          <xdr:rowOff>269715</xdr:rowOff>
        </xdr:to>
        <xdr:sp macro="" textlink="">
          <xdr:nvSpPr>
            <xdr:cNvPr id="118789" name="Check Box 5" hidden="1">
              <a:extLst>
                <a:ext uri="{63B3BB69-23CF-44E3-9099-C40C66FF867C}">
                  <a14:compatExt spid="_x0000_s118789"/>
                </a:ext>
                <a:ext uri="{FF2B5EF4-FFF2-40B4-BE49-F238E27FC236}">
                  <a16:creationId xmlns:a16="http://schemas.microsoft.com/office/drawing/2014/main" id="{00000000-0008-0000-08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17</xdr:row>
          <xdr:rowOff>46049</xdr:rowOff>
        </xdr:from>
        <xdr:to>
          <xdr:col>14</xdr:col>
          <xdr:colOff>197353</xdr:colOff>
          <xdr:row>17</xdr:row>
          <xdr:rowOff>269715</xdr:rowOff>
        </xdr:to>
        <xdr:sp macro="" textlink="">
          <xdr:nvSpPr>
            <xdr:cNvPr id="118790" name="Check Box 6" hidden="1">
              <a:extLst>
                <a:ext uri="{63B3BB69-23CF-44E3-9099-C40C66FF867C}">
                  <a14:compatExt spid="_x0000_s118790"/>
                </a:ext>
                <a:ext uri="{FF2B5EF4-FFF2-40B4-BE49-F238E27FC236}">
                  <a16:creationId xmlns:a16="http://schemas.microsoft.com/office/drawing/2014/main" id="{00000000-0008-0000-08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18</xdr:row>
          <xdr:rowOff>46049</xdr:rowOff>
        </xdr:from>
        <xdr:to>
          <xdr:col>14</xdr:col>
          <xdr:colOff>197353</xdr:colOff>
          <xdr:row>18</xdr:row>
          <xdr:rowOff>269715</xdr:rowOff>
        </xdr:to>
        <xdr:sp macro="" textlink="">
          <xdr:nvSpPr>
            <xdr:cNvPr id="118791" name="Check Box 7" hidden="1">
              <a:extLst>
                <a:ext uri="{63B3BB69-23CF-44E3-9099-C40C66FF867C}">
                  <a14:compatExt spid="_x0000_s118791"/>
                </a:ext>
                <a:ext uri="{FF2B5EF4-FFF2-40B4-BE49-F238E27FC236}">
                  <a16:creationId xmlns:a16="http://schemas.microsoft.com/office/drawing/2014/main" id="{00000000-0008-0000-0800-000007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9</xdr:row>
          <xdr:rowOff>46049</xdr:rowOff>
        </xdr:from>
        <xdr:to>
          <xdr:col>14</xdr:col>
          <xdr:colOff>197353</xdr:colOff>
          <xdr:row>9</xdr:row>
          <xdr:rowOff>269715</xdr:rowOff>
        </xdr:to>
        <xdr:sp macro="" textlink="">
          <xdr:nvSpPr>
            <xdr:cNvPr id="118792" name="Check Box 8" hidden="1">
              <a:extLst>
                <a:ext uri="{63B3BB69-23CF-44E3-9099-C40C66FF867C}">
                  <a14:compatExt spid="_x0000_s118792"/>
                </a:ext>
                <a:ext uri="{FF2B5EF4-FFF2-40B4-BE49-F238E27FC236}">
                  <a16:creationId xmlns:a16="http://schemas.microsoft.com/office/drawing/2014/main" id="{00000000-0008-0000-0800-000008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10</xdr:row>
          <xdr:rowOff>46049</xdr:rowOff>
        </xdr:from>
        <xdr:to>
          <xdr:col>14</xdr:col>
          <xdr:colOff>197353</xdr:colOff>
          <xdr:row>10</xdr:row>
          <xdr:rowOff>269715</xdr:rowOff>
        </xdr:to>
        <xdr:sp macro="" textlink="">
          <xdr:nvSpPr>
            <xdr:cNvPr id="118793" name="Check Box 9" hidden="1">
              <a:extLst>
                <a:ext uri="{63B3BB69-23CF-44E3-9099-C40C66FF867C}">
                  <a14:compatExt spid="_x0000_s118793"/>
                </a:ext>
                <a:ext uri="{FF2B5EF4-FFF2-40B4-BE49-F238E27FC236}">
                  <a16:creationId xmlns:a16="http://schemas.microsoft.com/office/drawing/2014/main" id="{00000000-0008-0000-0800-000009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13</xdr:row>
          <xdr:rowOff>46049</xdr:rowOff>
        </xdr:from>
        <xdr:to>
          <xdr:col>14</xdr:col>
          <xdr:colOff>197353</xdr:colOff>
          <xdr:row>13</xdr:row>
          <xdr:rowOff>269715</xdr:rowOff>
        </xdr:to>
        <xdr:sp macro="" textlink="">
          <xdr:nvSpPr>
            <xdr:cNvPr id="118794" name="Check Box 10" hidden="1">
              <a:extLst>
                <a:ext uri="{63B3BB69-23CF-44E3-9099-C40C66FF867C}">
                  <a14:compatExt spid="_x0000_s118794"/>
                </a:ext>
                <a:ext uri="{FF2B5EF4-FFF2-40B4-BE49-F238E27FC236}">
                  <a16:creationId xmlns:a16="http://schemas.microsoft.com/office/drawing/2014/main" id="{00000000-0008-0000-0800-00000A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11</xdr:row>
          <xdr:rowOff>46049</xdr:rowOff>
        </xdr:from>
        <xdr:to>
          <xdr:col>14</xdr:col>
          <xdr:colOff>197353</xdr:colOff>
          <xdr:row>11</xdr:row>
          <xdr:rowOff>269715</xdr:rowOff>
        </xdr:to>
        <xdr:sp macro="" textlink="">
          <xdr:nvSpPr>
            <xdr:cNvPr id="118795" name="Check Box 11" hidden="1">
              <a:extLst>
                <a:ext uri="{63B3BB69-23CF-44E3-9099-C40C66FF867C}">
                  <a14:compatExt spid="_x0000_s118795"/>
                </a:ext>
                <a:ext uri="{FF2B5EF4-FFF2-40B4-BE49-F238E27FC236}">
                  <a16:creationId xmlns:a16="http://schemas.microsoft.com/office/drawing/2014/main" id="{00000000-0008-0000-0800-00000B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12</xdr:row>
          <xdr:rowOff>46049</xdr:rowOff>
        </xdr:from>
        <xdr:to>
          <xdr:col>14</xdr:col>
          <xdr:colOff>197353</xdr:colOff>
          <xdr:row>12</xdr:row>
          <xdr:rowOff>269715</xdr:rowOff>
        </xdr:to>
        <xdr:sp macro="" textlink="">
          <xdr:nvSpPr>
            <xdr:cNvPr id="118796" name="Check Box 12" hidden="1">
              <a:extLst>
                <a:ext uri="{63B3BB69-23CF-44E3-9099-C40C66FF867C}">
                  <a14:compatExt spid="_x0000_s118796"/>
                </a:ext>
                <a:ext uri="{FF2B5EF4-FFF2-40B4-BE49-F238E27FC236}">
                  <a16:creationId xmlns:a16="http://schemas.microsoft.com/office/drawing/2014/main" id="{00000000-0008-0000-0800-00000C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xdr:col>
      <xdr:colOff>270944</xdr:colOff>
      <xdr:row>21</xdr:row>
      <xdr:rowOff>110657</xdr:rowOff>
    </xdr:from>
    <xdr:to>
      <xdr:col>7</xdr:col>
      <xdr:colOff>27314</xdr:colOff>
      <xdr:row>30</xdr:row>
      <xdr:rowOff>204508</xdr:rowOff>
    </xdr:to>
    <xdr:grpSp>
      <xdr:nvGrpSpPr>
        <xdr:cNvPr id="17" name="グループ化 2">
          <a:extLst>
            <a:ext uri="{FF2B5EF4-FFF2-40B4-BE49-F238E27FC236}">
              <a16:creationId xmlns:a16="http://schemas.microsoft.com/office/drawing/2014/main" id="{00000000-0008-0000-0800-000011000000}"/>
            </a:ext>
          </a:extLst>
        </xdr:cNvPr>
        <xdr:cNvGrpSpPr>
          <a:grpSpLocks/>
        </xdr:cNvGrpSpPr>
      </xdr:nvGrpSpPr>
      <xdr:grpSpPr bwMode="auto">
        <a:xfrm>
          <a:off x="336728" y="5695003"/>
          <a:ext cx="1466758" cy="2440153"/>
          <a:chOff x="447674" y="5345937"/>
          <a:chExt cx="2647457" cy="2740711"/>
        </a:xfrm>
      </xdr:grpSpPr>
      <xdr:pic>
        <xdr:nvPicPr>
          <xdr:cNvPr id="18" name="Picture 1">
            <a:extLst>
              <a:ext uri="{FF2B5EF4-FFF2-40B4-BE49-F238E27FC236}">
                <a16:creationId xmlns:a16="http://schemas.microsoft.com/office/drawing/2014/main" id="{00000000-0008-0000-0800-00001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7853" y="5345937"/>
            <a:ext cx="1871586" cy="2436383"/>
          </a:xfrm>
          <a:prstGeom prst="rect">
            <a:avLst/>
          </a:prstGeom>
          <a:noFill/>
          <a:ln w="9525">
            <a:noFill/>
            <a:miter lim="800000"/>
            <a:headEnd/>
            <a:tailEnd/>
          </a:ln>
        </xdr:spPr>
      </xdr:pic>
      <xdr:sp macro="" textlink="">
        <xdr:nvSpPr>
          <xdr:cNvPr id="19" name="テキスト ボックス 18">
            <a:extLst>
              <a:ext uri="{FF2B5EF4-FFF2-40B4-BE49-F238E27FC236}">
                <a16:creationId xmlns:a16="http://schemas.microsoft.com/office/drawing/2014/main" id="{00000000-0008-0000-0800-000013000000}"/>
              </a:ext>
            </a:extLst>
          </xdr:cNvPr>
          <xdr:cNvSpPr txBox="1"/>
        </xdr:nvSpPr>
        <xdr:spPr>
          <a:xfrm>
            <a:off x="447674" y="7810501"/>
            <a:ext cx="2647457" cy="276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190774</xdr:colOff>
          <xdr:row>7</xdr:row>
          <xdr:rowOff>46049</xdr:rowOff>
        </xdr:from>
        <xdr:to>
          <xdr:col>14</xdr:col>
          <xdr:colOff>197353</xdr:colOff>
          <xdr:row>7</xdr:row>
          <xdr:rowOff>269715</xdr:rowOff>
        </xdr:to>
        <xdr:sp macro="" textlink="">
          <xdr:nvSpPr>
            <xdr:cNvPr id="119809" name="Check Box 1" hidden="1">
              <a:extLst>
                <a:ext uri="{63B3BB69-23CF-44E3-9099-C40C66FF867C}">
                  <a14:compatExt spid="_x0000_s119809"/>
                </a:ext>
                <a:ext uri="{FF2B5EF4-FFF2-40B4-BE49-F238E27FC236}">
                  <a16:creationId xmlns:a16="http://schemas.microsoft.com/office/drawing/2014/main" id="{00000000-0008-0000-09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8</xdr:row>
          <xdr:rowOff>46049</xdr:rowOff>
        </xdr:from>
        <xdr:to>
          <xdr:col>14</xdr:col>
          <xdr:colOff>197353</xdr:colOff>
          <xdr:row>8</xdr:row>
          <xdr:rowOff>269715</xdr:rowOff>
        </xdr:to>
        <xdr:sp macro="" textlink="">
          <xdr:nvSpPr>
            <xdr:cNvPr id="119810" name="Check Box 2" hidden="1">
              <a:extLst>
                <a:ext uri="{63B3BB69-23CF-44E3-9099-C40C66FF867C}">
                  <a14:compatExt spid="_x0000_s119810"/>
                </a:ext>
                <a:ext uri="{FF2B5EF4-FFF2-40B4-BE49-F238E27FC236}">
                  <a16:creationId xmlns:a16="http://schemas.microsoft.com/office/drawing/2014/main" id="{00000000-0008-0000-09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14</xdr:row>
          <xdr:rowOff>46049</xdr:rowOff>
        </xdr:from>
        <xdr:to>
          <xdr:col>14</xdr:col>
          <xdr:colOff>197353</xdr:colOff>
          <xdr:row>14</xdr:row>
          <xdr:rowOff>269715</xdr:rowOff>
        </xdr:to>
        <xdr:sp macro="" textlink="">
          <xdr:nvSpPr>
            <xdr:cNvPr id="119811" name="Check Box 3" hidden="1">
              <a:extLst>
                <a:ext uri="{63B3BB69-23CF-44E3-9099-C40C66FF867C}">
                  <a14:compatExt spid="_x0000_s119811"/>
                </a:ext>
                <a:ext uri="{FF2B5EF4-FFF2-40B4-BE49-F238E27FC236}">
                  <a16:creationId xmlns:a16="http://schemas.microsoft.com/office/drawing/2014/main" id="{00000000-0008-0000-0900-000003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15</xdr:row>
          <xdr:rowOff>46049</xdr:rowOff>
        </xdr:from>
        <xdr:to>
          <xdr:col>14</xdr:col>
          <xdr:colOff>197353</xdr:colOff>
          <xdr:row>15</xdr:row>
          <xdr:rowOff>269715</xdr:rowOff>
        </xdr:to>
        <xdr:sp macro="" textlink="">
          <xdr:nvSpPr>
            <xdr:cNvPr id="119812" name="Check Box 4" hidden="1">
              <a:extLst>
                <a:ext uri="{63B3BB69-23CF-44E3-9099-C40C66FF867C}">
                  <a14:compatExt spid="_x0000_s119812"/>
                </a:ext>
                <a:ext uri="{FF2B5EF4-FFF2-40B4-BE49-F238E27FC236}">
                  <a16:creationId xmlns:a16="http://schemas.microsoft.com/office/drawing/2014/main" id="{00000000-0008-0000-09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16</xdr:row>
          <xdr:rowOff>46049</xdr:rowOff>
        </xdr:from>
        <xdr:to>
          <xdr:col>14</xdr:col>
          <xdr:colOff>197353</xdr:colOff>
          <xdr:row>16</xdr:row>
          <xdr:rowOff>269715</xdr:rowOff>
        </xdr:to>
        <xdr:sp macro="" textlink="">
          <xdr:nvSpPr>
            <xdr:cNvPr id="119813" name="Check Box 5" hidden="1">
              <a:extLst>
                <a:ext uri="{63B3BB69-23CF-44E3-9099-C40C66FF867C}">
                  <a14:compatExt spid="_x0000_s119813"/>
                </a:ext>
                <a:ext uri="{FF2B5EF4-FFF2-40B4-BE49-F238E27FC236}">
                  <a16:creationId xmlns:a16="http://schemas.microsoft.com/office/drawing/2014/main" id="{00000000-0008-0000-09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17</xdr:row>
          <xdr:rowOff>46049</xdr:rowOff>
        </xdr:from>
        <xdr:to>
          <xdr:col>14</xdr:col>
          <xdr:colOff>197353</xdr:colOff>
          <xdr:row>17</xdr:row>
          <xdr:rowOff>269715</xdr:rowOff>
        </xdr:to>
        <xdr:sp macro="" textlink="">
          <xdr:nvSpPr>
            <xdr:cNvPr id="119814" name="Check Box 6" hidden="1">
              <a:extLst>
                <a:ext uri="{63B3BB69-23CF-44E3-9099-C40C66FF867C}">
                  <a14:compatExt spid="_x0000_s119814"/>
                </a:ext>
                <a:ext uri="{FF2B5EF4-FFF2-40B4-BE49-F238E27FC236}">
                  <a16:creationId xmlns:a16="http://schemas.microsoft.com/office/drawing/2014/main" id="{00000000-0008-0000-09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18</xdr:row>
          <xdr:rowOff>46049</xdr:rowOff>
        </xdr:from>
        <xdr:to>
          <xdr:col>14</xdr:col>
          <xdr:colOff>197353</xdr:colOff>
          <xdr:row>18</xdr:row>
          <xdr:rowOff>269715</xdr:rowOff>
        </xdr:to>
        <xdr:sp macro="" textlink="">
          <xdr:nvSpPr>
            <xdr:cNvPr id="119815" name="Check Box 7" hidden="1">
              <a:extLst>
                <a:ext uri="{63B3BB69-23CF-44E3-9099-C40C66FF867C}">
                  <a14:compatExt spid="_x0000_s119815"/>
                </a:ext>
                <a:ext uri="{FF2B5EF4-FFF2-40B4-BE49-F238E27FC236}">
                  <a16:creationId xmlns:a16="http://schemas.microsoft.com/office/drawing/2014/main" id="{00000000-0008-0000-0900-000007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9</xdr:row>
          <xdr:rowOff>46049</xdr:rowOff>
        </xdr:from>
        <xdr:to>
          <xdr:col>14</xdr:col>
          <xdr:colOff>197353</xdr:colOff>
          <xdr:row>9</xdr:row>
          <xdr:rowOff>269715</xdr:rowOff>
        </xdr:to>
        <xdr:sp macro="" textlink="">
          <xdr:nvSpPr>
            <xdr:cNvPr id="119816" name="Check Box 8" hidden="1">
              <a:extLst>
                <a:ext uri="{63B3BB69-23CF-44E3-9099-C40C66FF867C}">
                  <a14:compatExt spid="_x0000_s119816"/>
                </a:ext>
                <a:ext uri="{FF2B5EF4-FFF2-40B4-BE49-F238E27FC236}">
                  <a16:creationId xmlns:a16="http://schemas.microsoft.com/office/drawing/2014/main" id="{00000000-0008-0000-0900-000008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10</xdr:row>
          <xdr:rowOff>46049</xdr:rowOff>
        </xdr:from>
        <xdr:to>
          <xdr:col>14</xdr:col>
          <xdr:colOff>197353</xdr:colOff>
          <xdr:row>10</xdr:row>
          <xdr:rowOff>269715</xdr:rowOff>
        </xdr:to>
        <xdr:sp macro="" textlink="">
          <xdr:nvSpPr>
            <xdr:cNvPr id="119817" name="Check Box 9" hidden="1">
              <a:extLst>
                <a:ext uri="{63B3BB69-23CF-44E3-9099-C40C66FF867C}">
                  <a14:compatExt spid="_x0000_s119817"/>
                </a:ext>
                <a:ext uri="{FF2B5EF4-FFF2-40B4-BE49-F238E27FC236}">
                  <a16:creationId xmlns:a16="http://schemas.microsoft.com/office/drawing/2014/main" id="{00000000-0008-0000-0900-000009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13</xdr:row>
          <xdr:rowOff>46049</xdr:rowOff>
        </xdr:from>
        <xdr:to>
          <xdr:col>14</xdr:col>
          <xdr:colOff>197353</xdr:colOff>
          <xdr:row>13</xdr:row>
          <xdr:rowOff>269715</xdr:rowOff>
        </xdr:to>
        <xdr:sp macro="" textlink="">
          <xdr:nvSpPr>
            <xdr:cNvPr id="119818" name="Check Box 10" hidden="1">
              <a:extLst>
                <a:ext uri="{63B3BB69-23CF-44E3-9099-C40C66FF867C}">
                  <a14:compatExt spid="_x0000_s119818"/>
                </a:ext>
                <a:ext uri="{FF2B5EF4-FFF2-40B4-BE49-F238E27FC236}">
                  <a16:creationId xmlns:a16="http://schemas.microsoft.com/office/drawing/2014/main" id="{00000000-0008-0000-0900-00000A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11</xdr:row>
          <xdr:rowOff>46049</xdr:rowOff>
        </xdr:from>
        <xdr:to>
          <xdr:col>14</xdr:col>
          <xdr:colOff>197353</xdr:colOff>
          <xdr:row>11</xdr:row>
          <xdr:rowOff>269715</xdr:rowOff>
        </xdr:to>
        <xdr:sp macro="" textlink="">
          <xdr:nvSpPr>
            <xdr:cNvPr id="119819" name="Check Box 11" hidden="1">
              <a:extLst>
                <a:ext uri="{63B3BB69-23CF-44E3-9099-C40C66FF867C}">
                  <a14:compatExt spid="_x0000_s119819"/>
                </a:ext>
                <a:ext uri="{FF2B5EF4-FFF2-40B4-BE49-F238E27FC236}">
                  <a16:creationId xmlns:a16="http://schemas.microsoft.com/office/drawing/2014/main" id="{00000000-0008-0000-0900-00000B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12</xdr:row>
          <xdr:rowOff>46049</xdr:rowOff>
        </xdr:from>
        <xdr:to>
          <xdr:col>14</xdr:col>
          <xdr:colOff>197353</xdr:colOff>
          <xdr:row>12</xdr:row>
          <xdr:rowOff>269715</xdr:rowOff>
        </xdr:to>
        <xdr:sp macro="" textlink="">
          <xdr:nvSpPr>
            <xdr:cNvPr id="119820" name="Check Box 12" hidden="1">
              <a:extLst>
                <a:ext uri="{63B3BB69-23CF-44E3-9099-C40C66FF867C}">
                  <a14:compatExt spid="_x0000_s119820"/>
                </a:ext>
                <a:ext uri="{FF2B5EF4-FFF2-40B4-BE49-F238E27FC236}">
                  <a16:creationId xmlns:a16="http://schemas.microsoft.com/office/drawing/2014/main" id="{00000000-0008-0000-0900-00000C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xdr:col>
      <xdr:colOff>270944</xdr:colOff>
      <xdr:row>21</xdr:row>
      <xdr:rowOff>110657</xdr:rowOff>
    </xdr:from>
    <xdr:to>
      <xdr:col>7</xdr:col>
      <xdr:colOff>27314</xdr:colOff>
      <xdr:row>30</xdr:row>
      <xdr:rowOff>204508</xdr:rowOff>
    </xdr:to>
    <xdr:grpSp>
      <xdr:nvGrpSpPr>
        <xdr:cNvPr id="17" name="グループ化 2">
          <a:extLst>
            <a:ext uri="{FF2B5EF4-FFF2-40B4-BE49-F238E27FC236}">
              <a16:creationId xmlns:a16="http://schemas.microsoft.com/office/drawing/2014/main" id="{00000000-0008-0000-0900-000011000000}"/>
            </a:ext>
          </a:extLst>
        </xdr:cNvPr>
        <xdr:cNvGrpSpPr>
          <a:grpSpLocks/>
        </xdr:cNvGrpSpPr>
      </xdr:nvGrpSpPr>
      <xdr:grpSpPr bwMode="auto">
        <a:xfrm>
          <a:off x="336728" y="5695003"/>
          <a:ext cx="1466758" cy="2440153"/>
          <a:chOff x="447674" y="5345937"/>
          <a:chExt cx="2647457" cy="2740711"/>
        </a:xfrm>
      </xdr:grpSpPr>
      <xdr:pic>
        <xdr:nvPicPr>
          <xdr:cNvPr id="18" name="Picture 1">
            <a:extLst>
              <a:ext uri="{FF2B5EF4-FFF2-40B4-BE49-F238E27FC236}">
                <a16:creationId xmlns:a16="http://schemas.microsoft.com/office/drawing/2014/main" id="{00000000-0008-0000-0900-00001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7853" y="5345937"/>
            <a:ext cx="1871586" cy="2436383"/>
          </a:xfrm>
          <a:prstGeom prst="rect">
            <a:avLst/>
          </a:prstGeom>
          <a:noFill/>
          <a:ln w="9525">
            <a:noFill/>
            <a:miter lim="800000"/>
            <a:headEnd/>
            <a:tailEnd/>
          </a:ln>
        </xdr:spPr>
      </xdr:pic>
      <xdr:sp macro="" textlink="">
        <xdr:nvSpPr>
          <xdr:cNvPr id="19" name="テキスト ボックス 18">
            <a:extLst>
              <a:ext uri="{FF2B5EF4-FFF2-40B4-BE49-F238E27FC236}">
                <a16:creationId xmlns:a16="http://schemas.microsoft.com/office/drawing/2014/main" id="{00000000-0008-0000-0900-000013000000}"/>
              </a:ext>
            </a:extLst>
          </xdr:cNvPr>
          <xdr:cNvSpPr txBox="1"/>
        </xdr:nvSpPr>
        <xdr:spPr>
          <a:xfrm>
            <a:off x="447674" y="7810501"/>
            <a:ext cx="2647457" cy="276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190774</xdr:colOff>
          <xdr:row>7</xdr:row>
          <xdr:rowOff>46049</xdr:rowOff>
        </xdr:from>
        <xdr:to>
          <xdr:col>14</xdr:col>
          <xdr:colOff>197353</xdr:colOff>
          <xdr:row>7</xdr:row>
          <xdr:rowOff>269715</xdr:rowOff>
        </xdr:to>
        <xdr:sp macro="" textlink="">
          <xdr:nvSpPr>
            <xdr:cNvPr id="120833" name="Check Box 1" hidden="1">
              <a:extLst>
                <a:ext uri="{63B3BB69-23CF-44E3-9099-C40C66FF867C}">
                  <a14:compatExt spid="_x0000_s120833"/>
                </a:ext>
                <a:ext uri="{FF2B5EF4-FFF2-40B4-BE49-F238E27FC236}">
                  <a16:creationId xmlns:a16="http://schemas.microsoft.com/office/drawing/2014/main" id="{00000000-0008-0000-0A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8</xdr:row>
          <xdr:rowOff>46049</xdr:rowOff>
        </xdr:from>
        <xdr:to>
          <xdr:col>14</xdr:col>
          <xdr:colOff>197353</xdr:colOff>
          <xdr:row>8</xdr:row>
          <xdr:rowOff>269715</xdr:rowOff>
        </xdr:to>
        <xdr:sp macro="" textlink="">
          <xdr:nvSpPr>
            <xdr:cNvPr id="120834" name="Check Box 2" hidden="1">
              <a:extLst>
                <a:ext uri="{63B3BB69-23CF-44E3-9099-C40C66FF867C}">
                  <a14:compatExt spid="_x0000_s120834"/>
                </a:ext>
                <a:ext uri="{FF2B5EF4-FFF2-40B4-BE49-F238E27FC236}">
                  <a16:creationId xmlns:a16="http://schemas.microsoft.com/office/drawing/2014/main" id="{00000000-0008-0000-0A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14</xdr:row>
          <xdr:rowOff>46049</xdr:rowOff>
        </xdr:from>
        <xdr:to>
          <xdr:col>14</xdr:col>
          <xdr:colOff>197353</xdr:colOff>
          <xdr:row>14</xdr:row>
          <xdr:rowOff>269715</xdr:rowOff>
        </xdr:to>
        <xdr:sp macro="" textlink="">
          <xdr:nvSpPr>
            <xdr:cNvPr id="120835" name="Check Box 3" hidden="1">
              <a:extLst>
                <a:ext uri="{63B3BB69-23CF-44E3-9099-C40C66FF867C}">
                  <a14:compatExt spid="_x0000_s120835"/>
                </a:ext>
                <a:ext uri="{FF2B5EF4-FFF2-40B4-BE49-F238E27FC236}">
                  <a16:creationId xmlns:a16="http://schemas.microsoft.com/office/drawing/2014/main" id="{00000000-0008-0000-0A00-000003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15</xdr:row>
          <xdr:rowOff>46049</xdr:rowOff>
        </xdr:from>
        <xdr:to>
          <xdr:col>14</xdr:col>
          <xdr:colOff>197353</xdr:colOff>
          <xdr:row>15</xdr:row>
          <xdr:rowOff>269715</xdr:rowOff>
        </xdr:to>
        <xdr:sp macro="" textlink="">
          <xdr:nvSpPr>
            <xdr:cNvPr id="120836" name="Check Box 4" hidden="1">
              <a:extLst>
                <a:ext uri="{63B3BB69-23CF-44E3-9099-C40C66FF867C}">
                  <a14:compatExt spid="_x0000_s120836"/>
                </a:ext>
                <a:ext uri="{FF2B5EF4-FFF2-40B4-BE49-F238E27FC236}">
                  <a16:creationId xmlns:a16="http://schemas.microsoft.com/office/drawing/2014/main" id="{00000000-0008-0000-0A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16</xdr:row>
          <xdr:rowOff>46049</xdr:rowOff>
        </xdr:from>
        <xdr:to>
          <xdr:col>14</xdr:col>
          <xdr:colOff>197353</xdr:colOff>
          <xdr:row>16</xdr:row>
          <xdr:rowOff>269715</xdr:rowOff>
        </xdr:to>
        <xdr:sp macro="" textlink="">
          <xdr:nvSpPr>
            <xdr:cNvPr id="120837" name="Check Box 5" hidden="1">
              <a:extLst>
                <a:ext uri="{63B3BB69-23CF-44E3-9099-C40C66FF867C}">
                  <a14:compatExt spid="_x0000_s120837"/>
                </a:ext>
                <a:ext uri="{FF2B5EF4-FFF2-40B4-BE49-F238E27FC236}">
                  <a16:creationId xmlns:a16="http://schemas.microsoft.com/office/drawing/2014/main" id="{00000000-0008-0000-0A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17</xdr:row>
          <xdr:rowOff>46049</xdr:rowOff>
        </xdr:from>
        <xdr:to>
          <xdr:col>14</xdr:col>
          <xdr:colOff>197353</xdr:colOff>
          <xdr:row>17</xdr:row>
          <xdr:rowOff>269715</xdr:rowOff>
        </xdr:to>
        <xdr:sp macro="" textlink="">
          <xdr:nvSpPr>
            <xdr:cNvPr id="120838" name="Check Box 6" hidden="1">
              <a:extLst>
                <a:ext uri="{63B3BB69-23CF-44E3-9099-C40C66FF867C}">
                  <a14:compatExt spid="_x0000_s120838"/>
                </a:ext>
                <a:ext uri="{FF2B5EF4-FFF2-40B4-BE49-F238E27FC236}">
                  <a16:creationId xmlns:a16="http://schemas.microsoft.com/office/drawing/2014/main" id="{00000000-0008-0000-0A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18</xdr:row>
          <xdr:rowOff>46049</xdr:rowOff>
        </xdr:from>
        <xdr:to>
          <xdr:col>14</xdr:col>
          <xdr:colOff>197353</xdr:colOff>
          <xdr:row>18</xdr:row>
          <xdr:rowOff>269715</xdr:rowOff>
        </xdr:to>
        <xdr:sp macro="" textlink="">
          <xdr:nvSpPr>
            <xdr:cNvPr id="120839" name="Check Box 7" hidden="1">
              <a:extLst>
                <a:ext uri="{63B3BB69-23CF-44E3-9099-C40C66FF867C}">
                  <a14:compatExt spid="_x0000_s120839"/>
                </a:ext>
                <a:ext uri="{FF2B5EF4-FFF2-40B4-BE49-F238E27FC236}">
                  <a16:creationId xmlns:a16="http://schemas.microsoft.com/office/drawing/2014/main" id="{00000000-0008-0000-0A00-000007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9</xdr:row>
          <xdr:rowOff>46049</xdr:rowOff>
        </xdr:from>
        <xdr:to>
          <xdr:col>14</xdr:col>
          <xdr:colOff>197353</xdr:colOff>
          <xdr:row>9</xdr:row>
          <xdr:rowOff>269715</xdr:rowOff>
        </xdr:to>
        <xdr:sp macro="" textlink="">
          <xdr:nvSpPr>
            <xdr:cNvPr id="120840" name="Check Box 8" hidden="1">
              <a:extLst>
                <a:ext uri="{63B3BB69-23CF-44E3-9099-C40C66FF867C}">
                  <a14:compatExt spid="_x0000_s120840"/>
                </a:ext>
                <a:ext uri="{FF2B5EF4-FFF2-40B4-BE49-F238E27FC236}">
                  <a16:creationId xmlns:a16="http://schemas.microsoft.com/office/drawing/2014/main" id="{00000000-0008-0000-0A00-000008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10</xdr:row>
          <xdr:rowOff>46049</xdr:rowOff>
        </xdr:from>
        <xdr:to>
          <xdr:col>14</xdr:col>
          <xdr:colOff>197353</xdr:colOff>
          <xdr:row>10</xdr:row>
          <xdr:rowOff>269715</xdr:rowOff>
        </xdr:to>
        <xdr:sp macro="" textlink="">
          <xdr:nvSpPr>
            <xdr:cNvPr id="120841" name="Check Box 9" hidden="1">
              <a:extLst>
                <a:ext uri="{63B3BB69-23CF-44E3-9099-C40C66FF867C}">
                  <a14:compatExt spid="_x0000_s120841"/>
                </a:ext>
                <a:ext uri="{FF2B5EF4-FFF2-40B4-BE49-F238E27FC236}">
                  <a16:creationId xmlns:a16="http://schemas.microsoft.com/office/drawing/2014/main" id="{00000000-0008-0000-0A00-000009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13</xdr:row>
          <xdr:rowOff>46049</xdr:rowOff>
        </xdr:from>
        <xdr:to>
          <xdr:col>14</xdr:col>
          <xdr:colOff>197353</xdr:colOff>
          <xdr:row>13</xdr:row>
          <xdr:rowOff>269715</xdr:rowOff>
        </xdr:to>
        <xdr:sp macro="" textlink="">
          <xdr:nvSpPr>
            <xdr:cNvPr id="120842" name="Check Box 10" hidden="1">
              <a:extLst>
                <a:ext uri="{63B3BB69-23CF-44E3-9099-C40C66FF867C}">
                  <a14:compatExt spid="_x0000_s120842"/>
                </a:ext>
                <a:ext uri="{FF2B5EF4-FFF2-40B4-BE49-F238E27FC236}">
                  <a16:creationId xmlns:a16="http://schemas.microsoft.com/office/drawing/2014/main" id="{00000000-0008-0000-0A00-00000A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11</xdr:row>
          <xdr:rowOff>46049</xdr:rowOff>
        </xdr:from>
        <xdr:to>
          <xdr:col>14</xdr:col>
          <xdr:colOff>197353</xdr:colOff>
          <xdr:row>11</xdr:row>
          <xdr:rowOff>269715</xdr:rowOff>
        </xdr:to>
        <xdr:sp macro="" textlink="">
          <xdr:nvSpPr>
            <xdr:cNvPr id="120843" name="Check Box 11" hidden="1">
              <a:extLst>
                <a:ext uri="{63B3BB69-23CF-44E3-9099-C40C66FF867C}">
                  <a14:compatExt spid="_x0000_s120843"/>
                </a:ext>
                <a:ext uri="{FF2B5EF4-FFF2-40B4-BE49-F238E27FC236}">
                  <a16:creationId xmlns:a16="http://schemas.microsoft.com/office/drawing/2014/main" id="{00000000-0008-0000-0A00-00000B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12</xdr:row>
          <xdr:rowOff>46049</xdr:rowOff>
        </xdr:from>
        <xdr:to>
          <xdr:col>14</xdr:col>
          <xdr:colOff>197353</xdr:colOff>
          <xdr:row>12</xdr:row>
          <xdr:rowOff>269715</xdr:rowOff>
        </xdr:to>
        <xdr:sp macro="" textlink="">
          <xdr:nvSpPr>
            <xdr:cNvPr id="120844" name="Check Box 12" hidden="1">
              <a:extLst>
                <a:ext uri="{63B3BB69-23CF-44E3-9099-C40C66FF867C}">
                  <a14:compatExt spid="_x0000_s120844"/>
                </a:ext>
                <a:ext uri="{FF2B5EF4-FFF2-40B4-BE49-F238E27FC236}">
                  <a16:creationId xmlns:a16="http://schemas.microsoft.com/office/drawing/2014/main" id="{00000000-0008-0000-0A00-00000C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xdr:col>
      <xdr:colOff>270944</xdr:colOff>
      <xdr:row>21</xdr:row>
      <xdr:rowOff>110657</xdr:rowOff>
    </xdr:from>
    <xdr:to>
      <xdr:col>7</xdr:col>
      <xdr:colOff>27314</xdr:colOff>
      <xdr:row>30</xdr:row>
      <xdr:rowOff>204508</xdr:rowOff>
    </xdr:to>
    <xdr:grpSp>
      <xdr:nvGrpSpPr>
        <xdr:cNvPr id="17" name="グループ化 2">
          <a:extLst>
            <a:ext uri="{FF2B5EF4-FFF2-40B4-BE49-F238E27FC236}">
              <a16:creationId xmlns:a16="http://schemas.microsoft.com/office/drawing/2014/main" id="{00000000-0008-0000-0A00-000011000000}"/>
            </a:ext>
          </a:extLst>
        </xdr:cNvPr>
        <xdr:cNvGrpSpPr>
          <a:grpSpLocks/>
        </xdr:cNvGrpSpPr>
      </xdr:nvGrpSpPr>
      <xdr:grpSpPr bwMode="auto">
        <a:xfrm>
          <a:off x="336728" y="5695003"/>
          <a:ext cx="1466758" cy="2440153"/>
          <a:chOff x="447674" y="5345937"/>
          <a:chExt cx="2647457" cy="2740711"/>
        </a:xfrm>
      </xdr:grpSpPr>
      <xdr:pic>
        <xdr:nvPicPr>
          <xdr:cNvPr id="18" name="Picture 1">
            <a:extLst>
              <a:ext uri="{FF2B5EF4-FFF2-40B4-BE49-F238E27FC236}">
                <a16:creationId xmlns:a16="http://schemas.microsoft.com/office/drawing/2014/main" id="{00000000-0008-0000-0A00-00001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7853" y="5345937"/>
            <a:ext cx="1871586" cy="2436383"/>
          </a:xfrm>
          <a:prstGeom prst="rect">
            <a:avLst/>
          </a:prstGeom>
          <a:noFill/>
          <a:ln w="9525">
            <a:noFill/>
            <a:miter lim="800000"/>
            <a:headEnd/>
            <a:tailEnd/>
          </a:ln>
        </xdr:spPr>
      </xdr:pic>
      <xdr:sp macro="" textlink="">
        <xdr:nvSpPr>
          <xdr:cNvPr id="19" name="テキスト ボックス 18">
            <a:extLst>
              <a:ext uri="{FF2B5EF4-FFF2-40B4-BE49-F238E27FC236}">
                <a16:creationId xmlns:a16="http://schemas.microsoft.com/office/drawing/2014/main" id="{00000000-0008-0000-0A00-000013000000}"/>
              </a:ext>
            </a:extLst>
          </xdr:cNvPr>
          <xdr:cNvSpPr txBox="1"/>
        </xdr:nvSpPr>
        <xdr:spPr>
          <a:xfrm>
            <a:off x="447674" y="7810501"/>
            <a:ext cx="2647457" cy="276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190774</xdr:colOff>
          <xdr:row>7</xdr:row>
          <xdr:rowOff>46049</xdr:rowOff>
        </xdr:from>
        <xdr:to>
          <xdr:col>14</xdr:col>
          <xdr:colOff>197353</xdr:colOff>
          <xdr:row>7</xdr:row>
          <xdr:rowOff>269715</xdr:rowOff>
        </xdr:to>
        <xdr:sp macro="" textlink="">
          <xdr:nvSpPr>
            <xdr:cNvPr id="121857" name="Check Box 1" hidden="1">
              <a:extLst>
                <a:ext uri="{63B3BB69-23CF-44E3-9099-C40C66FF867C}">
                  <a14:compatExt spid="_x0000_s121857"/>
                </a:ext>
                <a:ext uri="{FF2B5EF4-FFF2-40B4-BE49-F238E27FC236}">
                  <a16:creationId xmlns:a16="http://schemas.microsoft.com/office/drawing/2014/main" id="{00000000-0008-0000-0B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8</xdr:row>
          <xdr:rowOff>46049</xdr:rowOff>
        </xdr:from>
        <xdr:to>
          <xdr:col>14</xdr:col>
          <xdr:colOff>197353</xdr:colOff>
          <xdr:row>8</xdr:row>
          <xdr:rowOff>269715</xdr:rowOff>
        </xdr:to>
        <xdr:sp macro="" textlink="">
          <xdr:nvSpPr>
            <xdr:cNvPr id="121858" name="Check Box 2" hidden="1">
              <a:extLst>
                <a:ext uri="{63B3BB69-23CF-44E3-9099-C40C66FF867C}">
                  <a14:compatExt spid="_x0000_s121858"/>
                </a:ext>
                <a:ext uri="{FF2B5EF4-FFF2-40B4-BE49-F238E27FC236}">
                  <a16:creationId xmlns:a16="http://schemas.microsoft.com/office/drawing/2014/main" id="{00000000-0008-0000-0B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14</xdr:row>
          <xdr:rowOff>46049</xdr:rowOff>
        </xdr:from>
        <xdr:to>
          <xdr:col>14</xdr:col>
          <xdr:colOff>197353</xdr:colOff>
          <xdr:row>14</xdr:row>
          <xdr:rowOff>269715</xdr:rowOff>
        </xdr:to>
        <xdr:sp macro="" textlink="">
          <xdr:nvSpPr>
            <xdr:cNvPr id="121859" name="Check Box 3" hidden="1">
              <a:extLst>
                <a:ext uri="{63B3BB69-23CF-44E3-9099-C40C66FF867C}">
                  <a14:compatExt spid="_x0000_s121859"/>
                </a:ext>
                <a:ext uri="{FF2B5EF4-FFF2-40B4-BE49-F238E27FC236}">
                  <a16:creationId xmlns:a16="http://schemas.microsoft.com/office/drawing/2014/main" id="{00000000-0008-0000-0B00-000003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15</xdr:row>
          <xdr:rowOff>46049</xdr:rowOff>
        </xdr:from>
        <xdr:to>
          <xdr:col>14</xdr:col>
          <xdr:colOff>197353</xdr:colOff>
          <xdr:row>15</xdr:row>
          <xdr:rowOff>269715</xdr:rowOff>
        </xdr:to>
        <xdr:sp macro="" textlink="">
          <xdr:nvSpPr>
            <xdr:cNvPr id="121860" name="Check Box 4" hidden="1">
              <a:extLst>
                <a:ext uri="{63B3BB69-23CF-44E3-9099-C40C66FF867C}">
                  <a14:compatExt spid="_x0000_s121860"/>
                </a:ext>
                <a:ext uri="{FF2B5EF4-FFF2-40B4-BE49-F238E27FC236}">
                  <a16:creationId xmlns:a16="http://schemas.microsoft.com/office/drawing/2014/main" id="{00000000-0008-0000-0B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16</xdr:row>
          <xdr:rowOff>46049</xdr:rowOff>
        </xdr:from>
        <xdr:to>
          <xdr:col>14</xdr:col>
          <xdr:colOff>197353</xdr:colOff>
          <xdr:row>16</xdr:row>
          <xdr:rowOff>269715</xdr:rowOff>
        </xdr:to>
        <xdr:sp macro="" textlink="">
          <xdr:nvSpPr>
            <xdr:cNvPr id="121861" name="Check Box 5" hidden="1">
              <a:extLst>
                <a:ext uri="{63B3BB69-23CF-44E3-9099-C40C66FF867C}">
                  <a14:compatExt spid="_x0000_s121861"/>
                </a:ext>
                <a:ext uri="{FF2B5EF4-FFF2-40B4-BE49-F238E27FC236}">
                  <a16:creationId xmlns:a16="http://schemas.microsoft.com/office/drawing/2014/main" id="{00000000-0008-0000-0B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17</xdr:row>
          <xdr:rowOff>46049</xdr:rowOff>
        </xdr:from>
        <xdr:to>
          <xdr:col>14</xdr:col>
          <xdr:colOff>197353</xdr:colOff>
          <xdr:row>17</xdr:row>
          <xdr:rowOff>269715</xdr:rowOff>
        </xdr:to>
        <xdr:sp macro="" textlink="">
          <xdr:nvSpPr>
            <xdr:cNvPr id="121862" name="Check Box 6" hidden="1">
              <a:extLst>
                <a:ext uri="{63B3BB69-23CF-44E3-9099-C40C66FF867C}">
                  <a14:compatExt spid="_x0000_s121862"/>
                </a:ext>
                <a:ext uri="{FF2B5EF4-FFF2-40B4-BE49-F238E27FC236}">
                  <a16:creationId xmlns:a16="http://schemas.microsoft.com/office/drawing/2014/main" id="{00000000-0008-0000-0B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18</xdr:row>
          <xdr:rowOff>46049</xdr:rowOff>
        </xdr:from>
        <xdr:to>
          <xdr:col>14</xdr:col>
          <xdr:colOff>197353</xdr:colOff>
          <xdr:row>18</xdr:row>
          <xdr:rowOff>269715</xdr:rowOff>
        </xdr:to>
        <xdr:sp macro="" textlink="">
          <xdr:nvSpPr>
            <xdr:cNvPr id="121863" name="Check Box 7" hidden="1">
              <a:extLst>
                <a:ext uri="{63B3BB69-23CF-44E3-9099-C40C66FF867C}">
                  <a14:compatExt spid="_x0000_s121863"/>
                </a:ext>
                <a:ext uri="{FF2B5EF4-FFF2-40B4-BE49-F238E27FC236}">
                  <a16:creationId xmlns:a16="http://schemas.microsoft.com/office/drawing/2014/main" id="{00000000-0008-0000-0B00-000007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9</xdr:row>
          <xdr:rowOff>46049</xdr:rowOff>
        </xdr:from>
        <xdr:to>
          <xdr:col>14</xdr:col>
          <xdr:colOff>197353</xdr:colOff>
          <xdr:row>9</xdr:row>
          <xdr:rowOff>269715</xdr:rowOff>
        </xdr:to>
        <xdr:sp macro="" textlink="">
          <xdr:nvSpPr>
            <xdr:cNvPr id="121864" name="Check Box 8" hidden="1">
              <a:extLst>
                <a:ext uri="{63B3BB69-23CF-44E3-9099-C40C66FF867C}">
                  <a14:compatExt spid="_x0000_s121864"/>
                </a:ext>
                <a:ext uri="{FF2B5EF4-FFF2-40B4-BE49-F238E27FC236}">
                  <a16:creationId xmlns:a16="http://schemas.microsoft.com/office/drawing/2014/main" id="{00000000-0008-0000-0B00-000008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10</xdr:row>
          <xdr:rowOff>46049</xdr:rowOff>
        </xdr:from>
        <xdr:to>
          <xdr:col>14</xdr:col>
          <xdr:colOff>197353</xdr:colOff>
          <xdr:row>10</xdr:row>
          <xdr:rowOff>269715</xdr:rowOff>
        </xdr:to>
        <xdr:sp macro="" textlink="">
          <xdr:nvSpPr>
            <xdr:cNvPr id="121865" name="Check Box 9" hidden="1">
              <a:extLst>
                <a:ext uri="{63B3BB69-23CF-44E3-9099-C40C66FF867C}">
                  <a14:compatExt spid="_x0000_s121865"/>
                </a:ext>
                <a:ext uri="{FF2B5EF4-FFF2-40B4-BE49-F238E27FC236}">
                  <a16:creationId xmlns:a16="http://schemas.microsoft.com/office/drawing/2014/main" id="{00000000-0008-0000-0B00-000009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13</xdr:row>
          <xdr:rowOff>46049</xdr:rowOff>
        </xdr:from>
        <xdr:to>
          <xdr:col>14</xdr:col>
          <xdr:colOff>197353</xdr:colOff>
          <xdr:row>13</xdr:row>
          <xdr:rowOff>269715</xdr:rowOff>
        </xdr:to>
        <xdr:sp macro="" textlink="">
          <xdr:nvSpPr>
            <xdr:cNvPr id="121866" name="Check Box 10" hidden="1">
              <a:extLst>
                <a:ext uri="{63B3BB69-23CF-44E3-9099-C40C66FF867C}">
                  <a14:compatExt spid="_x0000_s121866"/>
                </a:ext>
                <a:ext uri="{FF2B5EF4-FFF2-40B4-BE49-F238E27FC236}">
                  <a16:creationId xmlns:a16="http://schemas.microsoft.com/office/drawing/2014/main" id="{00000000-0008-0000-0B00-00000A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11</xdr:row>
          <xdr:rowOff>46049</xdr:rowOff>
        </xdr:from>
        <xdr:to>
          <xdr:col>14</xdr:col>
          <xdr:colOff>197353</xdr:colOff>
          <xdr:row>11</xdr:row>
          <xdr:rowOff>269715</xdr:rowOff>
        </xdr:to>
        <xdr:sp macro="" textlink="">
          <xdr:nvSpPr>
            <xdr:cNvPr id="121867" name="Check Box 11" hidden="1">
              <a:extLst>
                <a:ext uri="{63B3BB69-23CF-44E3-9099-C40C66FF867C}">
                  <a14:compatExt spid="_x0000_s121867"/>
                </a:ext>
                <a:ext uri="{FF2B5EF4-FFF2-40B4-BE49-F238E27FC236}">
                  <a16:creationId xmlns:a16="http://schemas.microsoft.com/office/drawing/2014/main" id="{00000000-0008-0000-0B00-00000B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12</xdr:row>
          <xdr:rowOff>46049</xdr:rowOff>
        </xdr:from>
        <xdr:to>
          <xdr:col>14</xdr:col>
          <xdr:colOff>197353</xdr:colOff>
          <xdr:row>12</xdr:row>
          <xdr:rowOff>269715</xdr:rowOff>
        </xdr:to>
        <xdr:sp macro="" textlink="">
          <xdr:nvSpPr>
            <xdr:cNvPr id="121868" name="Check Box 12" hidden="1">
              <a:extLst>
                <a:ext uri="{63B3BB69-23CF-44E3-9099-C40C66FF867C}">
                  <a14:compatExt spid="_x0000_s121868"/>
                </a:ext>
                <a:ext uri="{FF2B5EF4-FFF2-40B4-BE49-F238E27FC236}">
                  <a16:creationId xmlns:a16="http://schemas.microsoft.com/office/drawing/2014/main" id="{00000000-0008-0000-0B00-00000C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xdr:col>
      <xdr:colOff>270944</xdr:colOff>
      <xdr:row>21</xdr:row>
      <xdr:rowOff>110657</xdr:rowOff>
    </xdr:from>
    <xdr:to>
      <xdr:col>7</xdr:col>
      <xdr:colOff>27314</xdr:colOff>
      <xdr:row>30</xdr:row>
      <xdr:rowOff>204508</xdr:rowOff>
    </xdr:to>
    <xdr:grpSp>
      <xdr:nvGrpSpPr>
        <xdr:cNvPr id="17" name="グループ化 2">
          <a:extLst>
            <a:ext uri="{FF2B5EF4-FFF2-40B4-BE49-F238E27FC236}">
              <a16:creationId xmlns:a16="http://schemas.microsoft.com/office/drawing/2014/main" id="{00000000-0008-0000-0B00-000011000000}"/>
            </a:ext>
          </a:extLst>
        </xdr:cNvPr>
        <xdr:cNvGrpSpPr>
          <a:grpSpLocks/>
        </xdr:cNvGrpSpPr>
      </xdr:nvGrpSpPr>
      <xdr:grpSpPr bwMode="auto">
        <a:xfrm>
          <a:off x="336728" y="5695003"/>
          <a:ext cx="1466758" cy="2440153"/>
          <a:chOff x="447674" y="5345937"/>
          <a:chExt cx="2647457" cy="2740711"/>
        </a:xfrm>
      </xdr:grpSpPr>
      <xdr:pic>
        <xdr:nvPicPr>
          <xdr:cNvPr id="18" name="Picture 1">
            <a:extLst>
              <a:ext uri="{FF2B5EF4-FFF2-40B4-BE49-F238E27FC236}">
                <a16:creationId xmlns:a16="http://schemas.microsoft.com/office/drawing/2014/main" id="{00000000-0008-0000-0B00-00001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7853" y="5345937"/>
            <a:ext cx="1871586" cy="2436383"/>
          </a:xfrm>
          <a:prstGeom prst="rect">
            <a:avLst/>
          </a:prstGeom>
          <a:noFill/>
          <a:ln w="9525">
            <a:noFill/>
            <a:miter lim="800000"/>
            <a:headEnd/>
            <a:tailEnd/>
          </a:ln>
        </xdr:spPr>
      </xdr:pic>
      <xdr:sp macro="" textlink="">
        <xdr:nvSpPr>
          <xdr:cNvPr id="19" name="テキスト ボックス 18">
            <a:extLst>
              <a:ext uri="{FF2B5EF4-FFF2-40B4-BE49-F238E27FC236}">
                <a16:creationId xmlns:a16="http://schemas.microsoft.com/office/drawing/2014/main" id="{00000000-0008-0000-0B00-000013000000}"/>
              </a:ext>
            </a:extLst>
          </xdr:cNvPr>
          <xdr:cNvSpPr txBox="1"/>
        </xdr:nvSpPr>
        <xdr:spPr>
          <a:xfrm>
            <a:off x="447674" y="7810501"/>
            <a:ext cx="2647457" cy="276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190774</xdr:colOff>
          <xdr:row>7</xdr:row>
          <xdr:rowOff>46049</xdr:rowOff>
        </xdr:from>
        <xdr:to>
          <xdr:col>14</xdr:col>
          <xdr:colOff>197353</xdr:colOff>
          <xdr:row>7</xdr:row>
          <xdr:rowOff>269715</xdr:rowOff>
        </xdr:to>
        <xdr:sp macro="" textlink="">
          <xdr:nvSpPr>
            <xdr:cNvPr id="122881" name="Check Box 1" hidden="1">
              <a:extLst>
                <a:ext uri="{63B3BB69-23CF-44E3-9099-C40C66FF867C}">
                  <a14:compatExt spid="_x0000_s122881"/>
                </a:ext>
                <a:ext uri="{FF2B5EF4-FFF2-40B4-BE49-F238E27FC236}">
                  <a16:creationId xmlns:a16="http://schemas.microsoft.com/office/drawing/2014/main" id="{00000000-0008-0000-0C00-000001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8</xdr:row>
          <xdr:rowOff>46049</xdr:rowOff>
        </xdr:from>
        <xdr:to>
          <xdr:col>14</xdr:col>
          <xdr:colOff>197353</xdr:colOff>
          <xdr:row>8</xdr:row>
          <xdr:rowOff>269715</xdr:rowOff>
        </xdr:to>
        <xdr:sp macro="" textlink="">
          <xdr:nvSpPr>
            <xdr:cNvPr id="122882" name="Check Box 2" hidden="1">
              <a:extLst>
                <a:ext uri="{63B3BB69-23CF-44E3-9099-C40C66FF867C}">
                  <a14:compatExt spid="_x0000_s122882"/>
                </a:ext>
                <a:ext uri="{FF2B5EF4-FFF2-40B4-BE49-F238E27FC236}">
                  <a16:creationId xmlns:a16="http://schemas.microsoft.com/office/drawing/2014/main" id="{00000000-0008-0000-0C00-000002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14</xdr:row>
          <xdr:rowOff>46049</xdr:rowOff>
        </xdr:from>
        <xdr:to>
          <xdr:col>14</xdr:col>
          <xdr:colOff>197353</xdr:colOff>
          <xdr:row>14</xdr:row>
          <xdr:rowOff>269715</xdr:rowOff>
        </xdr:to>
        <xdr:sp macro="" textlink="">
          <xdr:nvSpPr>
            <xdr:cNvPr id="122883" name="Check Box 3" hidden="1">
              <a:extLst>
                <a:ext uri="{63B3BB69-23CF-44E3-9099-C40C66FF867C}">
                  <a14:compatExt spid="_x0000_s122883"/>
                </a:ext>
                <a:ext uri="{FF2B5EF4-FFF2-40B4-BE49-F238E27FC236}">
                  <a16:creationId xmlns:a16="http://schemas.microsoft.com/office/drawing/2014/main" id="{00000000-0008-0000-0C00-000003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15</xdr:row>
          <xdr:rowOff>46049</xdr:rowOff>
        </xdr:from>
        <xdr:to>
          <xdr:col>14</xdr:col>
          <xdr:colOff>197353</xdr:colOff>
          <xdr:row>15</xdr:row>
          <xdr:rowOff>269715</xdr:rowOff>
        </xdr:to>
        <xdr:sp macro="" textlink="">
          <xdr:nvSpPr>
            <xdr:cNvPr id="122884" name="Check Box 4" hidden="1">
              <a:extLst>
                <a:ext uri="{63B3BB69-23CF-44E3-9099-C40C66FF867C}">
                  <a14:compatExt spid="_x0000_s122884"/>
                </a:ext>
                <a:ext uri="{FF2B5EF4-FFF2-40B4-BE49-F238E27FC236}">
                  <a16:creationId xmlns:a16="http://schemas.microsoft.com/office/drawing/2014/main" id="{00000000-0008-0000-0C00-000004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16</xdr:row>
          <xdr:rowOff>46049</xdr:rowOff>
        </xdr:from>
        <xdr:to>
          <xdr:col>14</xdr:col>
          <xdr:colOff>197353</xdr:colOff>
          <xdr:row>16</xdr:row>
          <xdr:rowOff>269715</xdr:rowOff>
        </xdr:to>
        <xdr:sp macro="" textlink="">
          <xdr:nvSpPr>
            <xdr:cNvPr id="122885" name="Check Box 5" hidden="1">
              <a:extLst>
                <a:ext uri="{63B3BB69-23CF-44E3-9099-C40C66FF867C}">
                  <a14:compatExt spid="_x0000_s122885"/>
                </a:ext>
                <a:ext uri="{FF2B5EF4-FFF2-40B4-BE49-F238E27FC236}">
                  <a16:creationId xmlns:a16="http://schemas.microsoft.com/office/drawing/2014/main" id="{00000000-0008-0000-0C00-000005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17</xdr:row>
          <xdr:rowOff>46049</xdr:rowOff>
        </xdr:from>
        <xdr:to>
          <xdr:col>14</xdr:col>
          <xdr:colOff>197353</xdr:colOff>
          <xdr:row>17</xdr:row>
          <xdr:rowOff>269715</xdr:rowOff>
        </xdr:to>
        <xdr:sp macro="" textlink="">
          <xdr:nvSpPr>
            <xdr:cNvPr id="122886" name="Check Box 6" hidden="1">
              <a:extLst>
                <a:ext uri="{63B3BB69-23CF-44E3-9099-C40C66FF867C}">
                  <a14:compatExt spid="_x0000_s122886"/>
                </a:ext>
                <a:ext uri="{FF2B5EF4-FFF2-40B4-BE49-F238E27FC236}">
                  <a16:creationId xmlns:a16="http://schemas.microsoft.com/office/drawing/2014/main" id="{00000000-0008-0000-0C00-000006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18</xdr:row>
          <xdr:rowOff>46049</xdr:rowOff>
        </xdr:from>
        <xdr:to>
          <xdr:col>14</xdr:col>
          <xdr:colOff>197353</xdr:colOff>
          <xdr:row>18</xdr:row>
          <xdr:rowOff>269715</xdr:rowOff>
        </xdr:to>
        <xdr:sp macro="" textlink="">
          <xdr:nvSpPr>
            <xdr:cNvPr id="122887" name="Check Box 7" hidden="1">
              <a:extLst>
                <a:ext uri="{63B3BB69-23CF-44E3-9099-C40C66FF867C}">
                  <a14:compatExt spid="_x0000_s122887"/>
                </a:ext>
                <a:ext uri="{FF2B5EF4-FFF2-40B4-BE49-F238E27FC236}">
                  <a16:creationId xmlns:a16="http://schemas.microsoft.com/office/drawing/2014/main" id="{00000000-0008-0000-0C00-000007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9</xdr:row>
          <xdr:rowOff>46049</xdr:rowOff>
        </xdr:from>
        <xdr:to>
          <xdr:col>14</xdr:col>
          <xdr:colOff>197353</xdr:colOff>
          <xdr:row>9</xdr:row>
          <xdr:rowOff>269715</xdr:rowOff>
        </xdr:to>
        <xdr:sp macro="" textlink="">
          <xdr:nvSpPr>
            <xdr:cNvPr id="122888" name="Check Box 8" hidden="1">
              <a:extLst>
                <a:ext uri="{63B3BB69-23CF-44E3-9099-C40C66FF867C}">
                  <a14:compatExt spid="_x0000_s122888"/>
                </a:ext>
                <a:ext uri="{FF2B5EF4-FFF2-40B4-BE49-F238E27FC236}">
                  <a16:creationId xmlns:a16="http://schemas.microsoft.com/office/drawing/2014/main" id="{00000000-0008-0000-0C00-000008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10</xdr:row>
          <xdr:rowOff>46049</xdr:rowOff>
        </xdr:from>
        <xdr:to>
          <xdr:col>14</xdr:col>
          <xdr:colOff>197353</xdr:colOff>
          <xdr:row>10</xdr:row>
          <xdr:rowOff>269715</xdr:rowOff>
        </xdr:to>
        <xdr:sp macro="" textlink="">
          <xdr:nvSpPr>
            <xdr:cNvPr id="122889" name="Check Box 9" hidden="1">
              <a:extLst>
                <a:ext uri="{63B3BB69-23CF-44E3-9099-C40C66FF867C}">
                  <a14:compatExt spid="_x0000_s122889"/>
                </a:ext>
                <a:ext uri="{FF2B5EF4-FFF2-40B4-BE49-F238E27FC236}">
                  <a16:creationId xmlns:a16="http://schemas.microsoft.com/office/drawing/2014/main" id="{00000000-0008-0000-0C00-000009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13</xdr:row>
          <xdr:rowOff>46049</xdr:rowOff>
        </xdr:from>
        <xdr:to>
          <xdr:col>14</xdr:col>
          <xdr:colOff>197353</xdr:colOff>
          <xdr:row>13</xdr:row>
          <xdr:rowOff>269715</xdr:rowOff>
        </xdr:to>
        <xdr:sp macro="" textlink="">
          <xdr:nvSpPr>
            <xdr:cNvPr id="122890" name="Check Box 10" hidden="1">
              <a:extLst>
                <a:ext uri="{63B3BB69-23CF-44E3-9099-C40C66FF867C}">
                  <a14:compatExt spid="_x0000_s122890"/>
                </a:ext>
                <a:ext uri="{FF2B5EF4-FFF2-40B4-BE49-F238E27FC236}">
                  <a16:creationId xmlns:a16="http://schemas.microsoft.com/office/drawing/2014/main" id="{00000000-0008-0000-0C00-00000A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11</xdr:row>
          <xdr:rowOff>46049</xdr:rowOff>
        </xdr:from>
        <xdr:to>
          <xdr:col>14</xdr:col>
          <xdr:colOff>197353</xdr:colOff>
          <xdr:row>11</xdr:row>
          <xdr:rowOff>269715</xdr:rowOff>
        </xdr:to>
        <xdr:sp macro="" textlink="">
          <xdr:nvSpPr>
            <xdr:cNvPr id="122891" name="Check Box 11" hidden="1">
              <a:extLst>
                <a:ext uri="{63B3BB69-23CF-44E3-9099-C40C66FF867C}">
                  <a14:compatExt spid="_x0000_s122891"/>
                </a:ext>
                <a:ext uri="{FF2B5EF4-FFF2-40B4-BE49-F238E27FC236}">
                  <a16:creationId xmlns:a16="http://schemas.microsoft.com/office/drawing/2014/main" id="{00000000-0008-0000-0C00-00000B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190774</xdr:colOff>
          <xdr:row>12</xdr:row>
          <xdr:rowOff>46049</xdr:rowOff>
        </xdr:from>
        <xdr:to>
          <xdr:col>14</xdr:col>
          <xdr:colOff>197353</xdr:colOff>
          <xdr:row>12</xdr:row>
          <xdr:rowOff>269715</xdr:rowOff>
        </xdr:to>
        <xdr:sp macro="" textlink="">
          <xdr:nvSpPr>
            <xdr:cNvPr id="122892" name="Check Box 12" hidden="1">
              <a:extLst>
                <a:ext uri="{63B3BB69-23CF-44E3-9099-C40C66FF867C}">
                  <a14:compatExt spid="_x0000_s122892"/>
                </a:ext>
                <a:ext uri="{FF2B5EF4-FFF2-40B4-BE49-F238E27FC236}">
                  <a16:creationId xmlns:a16="http://schemas.microsoft.com/office/drawing/2014/main" id="{00000000-0008-0000-0C00-00000C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xdr:col>
      <xdr:colOff>270944</xdr:colOff>
      <xdr:row>21</xdr:row>
      <xdr:rowOff>110657</xdr:rowOff>
    </xdr:from>
    <xdr:to>
      <xdr:col>7</xdr:col>
      <xdr:colOff>27314</xdr:colOff>
      <xdr:row>30</xdr:row>
      <xdr:rowOff>204508</xdr:rowOff>
    </xdr:to>
    <xdr:grpSp>
      <xdr:nvGrpSpPr>
        <xdr:cNvPr id="17" name="グループ化 2">
          <a:extLst>
            <a:ext uri="{FF2B5EF4-FFF2-40B4-BE49-F238E27FC236}">
              <a16:creationId xmlns:a16="http://schemas.microsoft.com/office/drawing/2014/main" id="{00000000-0008-0000-0C00-000011000000}"/>
            </a:ext>
          </a:extLst>
        </xdr:cNvPr>
        <xdr:cNvGrpSpPr>
          <a:grpSpLocks/>
        </xdr:cNvGrpSpPr>
      </xdr:nvGrpSpPr>
      <xdr:grpSpPr bwMode="auto">
        <a:xfrm>
          <a:off x="336728" y="5695003"/>
          <a:ext cx="1466758" cy="2440153"/>
          <a:chOff x="447674" y="5345937"/>
          <a:chExt cx="2647457" cy="2740711"/>
        </a:xfrm>
      </xdr:grpSpPr>
      <xdr:pic>
        <xdr:nvPicPr>
          <xdr:cNvPr id="18" name="Picture 1">
            <a:extLst>
              <a:ext uri="{FF2B5EF4-FFF2-40B4-BE49-F238E27FC236}">
                <a16:creationId xmlns:a16="http://schemas.microsoft.com/office/drawing/2014/main" id="{00000000-0008-0000-0C00-00001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7853" y="5345937"/>
            <a:ext cx="1871586" cy="2436383"/>
          </a:xfrm>
          <a:prstGeom prst="rect">
            <a:avLst/>
          </a:prstGeom>
          <a:noFill/>
          <a:ln w="9525">
            <a:noFill/>
            <a:miter lim="800000"/>
            <a:headEnd/>
            <a:tailEnd/>
          </a:ln>
        </xdr:spPr>
      </xdr:pic>
      <xdr:sp macro="" textlink="">
        <xdr:nvSpPr>
          <xdr:cNvPr id="19" name="テキスト ボックス 18">
            <a:extLst>
              <a:ext uri="{FF2B5EF4-FFF2-40B4-BE49-F238E27FC236}">
                <a16:creationId xmlns:a16="http://schemas.microsoft.com/office/drawing/2014/main" id="{00000000-0008-0000-0C00-000013000000}"/>
              </a:ext>
            </a:extLst>
          </xdr:cNvPr>
          <xdr:cNvSpPr txBox="1"/>
        </xdr:nvSpPr>
        <xdr:spPr>
          <a:xfrm>
            <a:off x="447674" y="7810501"/>
            <a:ext cx="2647457" cy="276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tfksm-sv060/100_&#31649;&#29702;&#26412;&#37096;/10_&#20225;&#30011;&#32207;&#21209;&#37096;/50_&#21942;&#26989;&#20225;&#30011;&#35506;/03_&#35336;&#31639;&#12484;&#12540;&#12523;/&#22806;&#30382;(UA&#20516;)&#35336;&#31639;/&#22806;&#30382;(UA&#20516;)&#35336;&#31639;_&#25144;&#24314;&#20303;&#23429;(&#35336;&#31639;&#12484;&#12540;&#12523;)/&#22806;&#30382;(UA&#20516;)&#35336;&#31639;_&#25144;&#24314;&#20303;&#23429;(&#35336;&#31639;&#12484;&#12540;&#12523;&#65343;&#35413;&#20385;&#21332;Ver1.9)/&#21442;&#32771;&#65343;2020Ver&#65343;W&#25144;&#24314;&#12390;&#22806;&#30382;&#35336;&#31639;&#12471;&#12540;&#12488;ver1.3%20%20(&#33258;&#31435;&#24490;&#29872;&#22411;&#20303;&#23429;%20&#28201;&#26262;&#22320;&#12514;&#12487;&#12523;_H28&#20181;&#27096;_para)&#12288;&#22825;&#20117;&#26029;&#29105;&#12514;&#12487;&#12523;%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92.168.11.251/data/Users/USER/Desktop/&#12295;&#20316;&#26989;&#20013;&#12295;/ver2.0_mokuzou_kodate_hyoujunnyuryokugat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UNALAB2016SVR/data/Users/015/Desktop/2021.09.24_&#65308;&#31561;&#32026;5&#23550;&#24540;&#65310;&#12304;&#27161;&#28310;&#20837;&#21147;&#22411;&#12305;ver2.2_mokuzou_kodate_hyoujunnyuryokugat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61.0.1/&#25216;&#34899;&#37096;/501&#12304;&#12381;&#12398;&#20182;&#12305;&#20491;&#20154;/&#27178;&#23665;&#22317;/2021.08.16_&#20844;&#38283;&#29256;&#65288;&#12395;&#38306;&#12377;&#12427;&#20462;&#27491;&#65286;&#22825;&#31379;&#12399;&#12316;&#12395;&#38306;&#12377;&#12427;&#19981;&#20855;&#21512;&#12398;&#20462;&#27491;&#12288;&#29256;&#65289;/02_&#12304;&#27161;&#28310;&#20837;&#21147;&#22411;&#12305;ver2.1_mokuzou_kodate_hyoujunnyuryokugata_21032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UNALAB2016SVR/data/Users/015/Desktop/2021.09.06_&#22522;&#30990;&#21839;&#38988;/&#22522;&#30990;&#21839;&#389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Ｃ（基礎）"/>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Ｃ（基礎）"/>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Ｃ（基礎）"/>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61.xml"/><Relationship Id="rId13" Type="http://schemas.openxmlformats.org/officeDocument/2006/relationships/ctrlProp" Target="../ctrlProps/ctrlProp66.xml"/><Relationship Id="rId3" Type="http://schemas.openxmlformats.org/officeDocument/2006/relationships/vmlDrawing" Target="../drawings/vmlDrawing7.vml"/><Relationship Id="rId7" Type="http://schemas.openxmlformats.org/officeDocument/2006/relationships/ctrlProp" Target="../ctrlProps/ctrlProp60.xml"/><Relationship Id="rId12" Type="http://schemas.openxmlformats.org/officeDocument/2006/relationships/ctrlProp" Target="../ctrlProps/ctrlProp65.xml"/><Relationship Id="rId2" Type="http://schemas.openxmlformats.org/officeDocument/2006/relationships/drawing" Target="../drawings/drawing7.xml"/><Relationship Id="rId16" Type="http://schemas.openxmlformats.org/officeDocument/2006/relationships/comments" Target="../comments6.xml"/><Relationship Id="rId1" Type="http://schemas.openxmlformats.org/officeDocument/2006/relationships/printerSettings" Target="../printerSettings/printerSettings10.bin"/><Relationship Id="rId6" Type="http://schemas.openxmlformats.org/officeDocument/2006/relationships/ctrlProp" Target="../ctrlProps/ctrlProp59.xml"/><Relationship Id="rId11" Type="http://schemas.openxmlformats.org/officeDocument/2006/relationships/ctrlProp" Target="../ctrlProps/ctrlProp64.xml"/><Relationship Id="rId5" Type="http://schemas.openxmlformats.org/officeDocument/2006/relationships/ctrlProp" Target="../ctrlProps/ctrlProp58.xml"/><Relationship Id="rId15" Type="http://schemas.openxmlformats.org/officeDocument/2006/relationships/ctrlProp" Target="../ctrlProps/ctrlProp68.xml"/><Relationship Id="rId10" Type="http://schemas.openxmlformats.org/officeDocument/2006/relationships/ctrlProp" Target="../ctrlProps/ctrlProp63.xml"/><Relationship Id="rId4" Type="http://schemas.openxmlformats.org/officeDocument/2006/relationships/ctrlProp" Target="../ctrlProps/ctrlProp57.xml"/><Relationship Id="rId9" Type="http://schemas.openxmlformats.org/officeDocument/2006/relationships/ctrlProp" Target="../ctrlProps/ctrlProp62.xml"/><Relationship Id="rId14" Type="http://schemas.openxmlformats.org/officeDocument/2006/relationships/ctrlProp" Target="../ctrlProps/ctrlProp67.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73.xml"/><Relationship Id="rId13" Type="http://schemas.openxmlformats.org/officeDocument/2006/relationships/ctrlProp" Target="../ctrlProps/ctrlProp78.xml"/><Relationship Id="rId3" Type="http://schemas.openxmlformats.org/officeDocument/2006/relationships/vmlDrawing" Target="../drawings/vmlDrawing8.vml"/><Relationship Id="rId7" Type="http://schemas.openxmlformats.org/officeDocument/2006/relationships/ctrlProp" Target="../ctrlProps/ctrlProp72.xml"/><Relationship Id="rId12" Type="http://schemas.openxmlformats.org/officeDocument/2006/relationships/ctrlProp" Target="../ctrlProps/ctrlProp77.xml"/><Relationship Id="rId2" Type="http://schemas.openxmlformats.org/officeDocument/2006/relationships/drawing" Target="../drawings/drawing8.xml"/><Relationship Id="rId16" Type="http://schemas.openxmlformats.org/officeDocument/2006/relationships/comments" Target="../comments7.xml"/><Relationship Id="rId1" Type="http://schemas.openxmlformats.org/officeDocument/2006/relationships/printerSettings" Target="../printerSettings/printerSettings11.bin"/><Relationship Id="rId6" Type="http://schemas.openxmlformats.org/officeDocument/2006/relationships/ctrlProp" Target="../ctrlProps/ctrlProp71.xml"/><Relationship Id="rId11" Type="http://schemas.openxmlformats.org/officeDocument/2006/relationships/ctrlProp" Target="../ctrlProps/ctrlProp76.xml"/><Relationship Id="rId5" Type="http://schemas.openxmlformats.org/officeDocument/2006/relationships/ctrlProp" Target="../ctrlProps/ctrlProp70.xml"/><Relationship Id="rId15" Type="http://schemas.openxmlformats.org/officeDocument/2006/relationships/ctrlProp" Target="../ctrlProps/ctrlProp80.xml"/><Relationship Id="rId10" Type="http://schemas.openxmlformats.org/officeDocument/2006/relationships/ctrlProp" Target="../ctrlProps/ctrlProp75.xml"/><Relationship Id="rId4" Type="http://schemas.openxmlformats.org/officeDocument/2006/relationships/ctrlProp" Target="../ctrlProps/ctrlProp69.xml"/><Relationship Id="rId9" Type="http://schemas.openxmlformats.org/officeDocument/2006/relationships/ctrlProp" Target="../ctrlProps/ctrlProp74.xml"/><Relationship Id="rId14" Type="http://schemas.openxmlformats.org/officeDocument/2006/relationships/ctrlProp" Target="../ctrlProps/ctrlProp79.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85.xml"/><Relationship Id="rId13" Type="http://schemas.openxmlformats.org/officeDocument/2006/relationships/ctrlProp" Target="../ctrlProps/ctrlProp90.xml"/><Relationship Id="rId3" Type="http://schemas.openxmlformats.org/officeDocument/2006/relationships/vmlDrawing" Target="../drawings/vmlDrawing9.vml"/><Relationship Id="rId7" Type="http://schemas.openxmlformats.org/officeDocument/2006/relationships/ctrlProp" Target="../ctrlProps/ctrlProp84.xml"/><Relationship Id="rId12" Type="http://schemas.openxmlformats.org/officeDocument/2006/relationships/ctrlProp" Target="../ctrlProps/ctrlProp89.xml"/><Relationship Id="rId2" Type="http://schemas.openxmlformats.org/officeDocument/2006/relationships/drawing" Target="../drawings/drawing9.xml"/><Relationship Id="rId16" Type="http://schemas.openxmlformats.org/officeDocument/2006/relationships/comments" Target="../comments8.xml"/><Relationship Id="rId1" Type="http://schemas.openxmlformats.org/officeDocument/2006/relationships/printerSettings" Target="../printerSettings/printerSettings12.bin"/><Relationship Id="rId6" Type="http://schemas.openxmlformats.org/officeDocument/2006/relationships/ctrlProp" Target="../ctrlProps/ctrlProp83.xml"/><Relationship Id="rId11" Type="http://schemas.openxmlformats.org/officeDocument/2006/relationships/ctrlProp" Target="../ctrlProps/ctrlProp88.xml"/><Relationship Id="rId5" Type="http://schemas.openxmlformats.org/officeDocument/2006/relationships/ctrlProp" Target="../ctrlProps/ctrlProp82.xml"/><Relationship Id="rId15" Type="http://schemas.openxmlformats.org/officeDocument/2006/relationships/ctrlProp" Target="../ctrlProps/ctrlProp92.xml"/><Relationship Id="rId10" Type="http://schemas.openxmlformats.org/officeDocument/2006/relationships/ctrlProp" Target="../ctrlProps/ctrlProp87.xml"/><Relationship Id="rId4" Type="http://schemas.openxmlformats.org/officeDocument/2006/relationships/ctrlProp" Target="../ctrlProps/ctrlProp81.xml"/><Relationship Id="rId9" Type="http://schemas.openxmlformats.org/officeDocument/2006/relationships/ctrlProp" Target="../ctrlProps/ctrlProp86.xml"/><Relationship Id="rId14" Type="http://schemas.openxmlformats.org/officeDocument/2006/relationships/ctrlProp" Target="../ctrlProps/ctrlProp91.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97.xml"/><Relationship Id="rId13" Type="http://schemas.openxmlformats.org/officeDocument/2006/relationships/ctrlProp" Target="../ctrlProps/ctrlProp102.xml"/><Relationship Id="rId3" Type="http://schemas.openxmlformats.org/officeDocument/2006/relationships/vmlDrawing" Target="../drawings/vmlDrawing10.vml"/><Relationship Id="rId7" Type="http://schemas.openxmlformats.org/officeDocument/2006/relationships/ctrlProp" Target="../ctrlProps/ctrlProp96.xml"/><Relationship Id="rId12" Type="http://schemas.openxmlformats.org/officeDocument/2006/relationships/ctrlProp" Target="../ctrlProps/ctrlProp101.xml"/><Relationship Id="rId2" Type="http://schemas.openxmlformats.org/officeDocument/2006/relationships/drawing" Target="../drawings/drawing10.xml"/><Relationship Id="rId16" Type="http://schemas.openxmlformats.org/officeDocument/2006/relationships/comments" Target="../comments9.xml"/><Relationship Id="rId1" Type="http://schemas.openxmlformats.org/officeDocument/2006/relationships/printerSettings" Target="../printerSettings/printerSettings13.bin"/><Relationship Id="rId6" Type="http://schemas.openxmlformats.org/officeDocument/2006/relationships/ctrlProp" Target="../ctrlProps/ctrlProp95.xml"/><Relationship Id="rId11" Type="http://schemas.openxmlformats.org/officeDocument/2006/relationships/ctrlProp" Target="../ctrlProps/ctrlProp100.xml"/><Relationship Id="rId5" Type="http://schemas.openxmlformats.org/officeDocument/2006/relationships/ctrlProp" Target="../ctrlProps/ctrlProp94.xml"/><Relationship Id="rId15" Type="http://schemas.openxmlformats.org/officeDocument/2006/relationships/ctrlProp" Target="../ctrlProps/ctrlProp104.xml"/><Relationship Id="rId10" Type="http://schemas.openxmlformats.org/officeDocument/2006/relationships/ctrlProp" Target="../ctrlProps/ctrlProp99.xml"/><Relationship Id="rId4" Type="http://schemas.openxmlformats.org/officeDocument/2006/relationships/ctrlProp" Target="../ctrlProps/ctrlProp93.xml"/><Relationship Id="rId9" Type="http://schemas.openxmlformats.org/officeDocument/2006/relationships/ctrlProp" Target="../ctrlProps/ctrlProp98.xml"/><Relationship Id="rId14" Type="http://schemas.openxmlformats.org/officeDocument/2006/relationships/ctrlProp" Target="../ctrlProps/ctrlProp10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09.xml"/><Relationship Id="rId13" Type="http://schemas.openxmlformats.org/officeDocument/2006/relationships/ctrlProp" Target="../ctrlProps/ctrlProp114.xml"/><Relationship Id="rId18" Type="http://schemas.openxmlformats.org/officeDocument/2006/relationships/ctrlProp" Target="../ctrlProps/ctrlProp119.xml"/><Relationship Id="rId26" Type="http://schemas.openxmlformats.org/officeDocument/2006/relationships/ctrlProp" Target="../ctrlProps/ctrlProp127.xml"/><Relationship Id="rId3" Type="http://schemas.openxmlformats.org/officeDocument/2006/relationships/vmlDrawing" Target="../drawings/vmlDrawing11.vml"/><Relationship Id="rId21" Type="http://schemas.openxmlformats.org/officeDocument/2006/relationships/ctrlProp" Target="../ctrlProps/ctrlProp122.xml"/><Relationship Id="rId7" Type="http://schemas.openxmlformats.org/officeDocument/2006/relationships/ctrlProp" Target="../ctrlProps/ctrlProp108.xml"/><Relationship Id="rId12" Type="http://schemas.openxmlformats.org/officeDocument/2006/relationships/ctrlProp" Target="../ctrlProps/ctrlProp113.xml"/><Relationship Id="rId17" Type="http://schemas.openxmlformats.org/officeDocument/2006/relationships/ctrlProp" Target="../ctrlProps/ctrlProp118.xml"/><Relationship Id="rId25" Type="http://schemas.openxmlformats.org/officeDocument/2006/relationships/ctrlProp" Target="../ctrlProps/ctrlProp126.xml"/><Relationship Id="rId2" Type="http://schemas.openxmlformats.org/officeDocument/2006/relationships/drawing" Target="../drawings/drawing12.xml"/><Relationship Id="rId16" Type="http://schemas.openxmlformats.org/officeDocument/2006/relationships/ctrlProp" Target="../ctrlProps/ctrlProp117.xml"/><Relationship Id="rId20" Type="http://schemas.openxmlformats.org/officeDocument/2006/relationships/ctrlProp" Target="../ctrlProps/ctrlProp121.xml"/><Relationship Id="rId29" Type="http://schemas.openxmlformats.org/officeDocument/2006/relationships/comments" Target="../comments10.xml"/><Relationship Id="rId1" Type="http://schemas.openxmlformats.org/officeDocument/2006/relationships/printerSettings" Target="../printerSettings/printerSettings15.bin"/><Relationship Id="rId6" Type="http://schemas.openxmlformats.org/officeDocument/2006/relationships/ctrlProp" Target="../ctrlProps/ctrlProp107.xml"/><Relationship Id="rId11" Type="http://schemas.openxmlformats.org/officeDocument/2006/relationships/ctrlProp" Target="../ctrlProps/ctrlProp112.xml"/><Relationship Id="rId24" Type="http://schemas.openxmlformats.org/officeDocument/2006/relationships/ctrlProp" Target="../ctrlProps/ctrlProp125.xml"/><Relationship Id="rId5" Type="http://schemas.openxmlformats.org/officeDocument/2006/relationships/ctrlProp" Target="../ctrlProps/ctrlProp106.xml"/><Relationship Id="rId15" Type="http://schemas.openxmlformats.org/officeDocument/2006/relationships/ctrlProp" Target="../ctrlProps/ctrlProp116.xml"/><Relationship Id="rId23" Type="http://schemas.openxmlformats.org/officeDocument/2006/relationships/ctrlProp" Target="../ctrlProps/ctrlProp124.xml"/><Relationship Id="rId28" Type="http://schemas.openxmlformats.org/officeDocument/2006/relationships/ctrlProp" Target="../ctrlProps/ctrlProp129.xml"/><Relationship Id="rId10" Type="http://schemas.openxmlformats.org/officeDocument/2006/relationships/ctrlProp" Target="../ctrlProps/ctrlProp111.xml"/><Relationship Id="rId19" Type="http://schemas.openxmlformats.org/officeDocument/2006/relationships/ctrlProp" Target="../ctrlProps/ctrlProp120.xml"/><Relationship Id="rId4" Type="http://schemas.openxmlformats.org/officeDocument/2006/relationships/ctrlProp" Target="../ctrlProps/ctrlProp105.xml"/><Relationship Id="rId9" Type="http://schemas.openxmlformats.org/officeDocument/2006/relationships/ctrlProp" Target="../ctrlProps/ctrlProp110.xml"/><Relationship Id="rId14" Type="http://schemas.openxmlformats.org/officeDocument/2006/relationships/ctrlProp" Target="../ctrlProps/ctrlProp115.xml"/><Relationship Id="rId22" Type="http://schemas.openxmlformats.org/officeDocument/2006/relationships/ctrlProp" Target="../ctrlProps/ctrlProp123.xml"/><Relationship Id="rId27" Type="http://schemas.openxmlformats.org/officeDocument/2006/relationships/ctrlProp" Target="../ctrlProps/ctrlProp128.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3" Type="http://schemas.openxmlformats.org/officeDocument/2006/relationships/vmlDrawing" Target="../drawings/vmlDrawing3.vml"/><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drawing" Target="../drawings/drawing3.xml"/><Relationship Id="rId16" Type="http://schemas.openxmlformats.org/officeDocument/2006/relationships/comments" Target="../comments2.xml"/><Relationship Id="rId1" Type="http://schemas.openxmlformats.org/officeDocument/2006/relationships/printerSettings" Target="../printerSettings/printerSettings6.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5" Type="http://schemas.openxmlformats.org/officeDocument/2006/relationships/ctrlProp" Target="../ctrlProps/ctrlProp2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vmlDrawing" Target="../drawings/vmlDrawing4.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4.xml"/><Relationship Id="rId16" Type="http://schemas.openxmlformats.org/officeDocument/2006/relationships/comments" Target="../comments3.xml"/><Relationship Id="rId1" Type="http://schemas.openxmlformats.org/officeDocument/2006/relationships/printerSettings" Target="../printerSettings/printerSettings7.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7.xml"/><Relationship Id="rId13" Type="http://schemas.openxmlformats.org/officeDocument/2006/relationships/ctrlProp" Target="../ctrlProps/ctrlProp42.xml"/><Relationship Id="rId3" Type="http://schemas.openxmlformats.org/officeDocument/2006/relationships/vmlDrawing" Target="../drawings/vmlDrawing5.vml"/><Relationship Id="rId7" Type="http://schemas.openxmlformats.org/officeDocument/2006/relationships/ctrlProp" Target="../ctrlProps/ctrlProp36.xml"/><Relationship Id="rId12" Type="http://schemas.openxmlformats.org/officeDocument/2006/relationships/ctrlProp" Target="../ctrlProps/ctrlProp41.xml"/><Relationship Id="rId2" Type="http://schemas.openxmlformats.org/officeDocument/2006/relationships/drawing" Target="../drawings/drawing5.xml"/><Relationship Id="rId16" Type="http://schemas.openxmlformats.org/officeDocument/2006/relationships/comments" Target="../comments4.xml"/><Relationship Id="rId1" Type="http://schemas.openxmlformats.org/officeDocument/2006/relationships/printerSettings" Target="../printerSettings/printerSettings8.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5" Type="http://schemas.openxmlformats.org/officeDocument/2006/relationships/ctrlProp" Target="../ctrlProps/ctrlProp4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3" Type="http://schemas.openxmlformats.org/officeDocument/2006/relationships/vmlDrawing" Target="../drawings/vmlDrawing6.vml"/><Relationship Id="rId7" Type="http://schemas.openxmlformats.org/officeDocument/2006/relationships/ctrlProp" Target="../ctrlProps/ctrlProp48.xml"/><Relationship Id="rId12" Type="http://schemas.openxmlformats.org/officeDocument/2006/relationships/ctrlProp" Target="../ctrlProps/ctrlProp53.xml"/><Relationship Id="rId2" Type="http://schemas.openxmlformats.org/officeDocument/2006/relationships/drawing" Target="../drawings/drawing6.xml"/><Relationship Id="rId16" Type="http://schemas.openxmlformats.org/officeDocument/2006/relationships/comments" Target="../comments5.xml"/><Relationship Id="rId1" Type="http://schemas.openxmlformats.org/officeDocument/2006/relationships/printerSettings" Target="../printerSettings/printerSettings9.bin"/><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5" Type="http://schemas.openxmlformats.org/officeDocument/2006/relationships/ctrlProp" Target="../ctrlProps/ctrlProp56.xml"/><Relationship Id="rId10" Type="http://schemas.openxmlformats.org/officeDocument/2006/relationships/ctrlProp" Target="../ctrlProps/ctrlProp51.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8"/>
  <sheetViews>
    <sheetView showGridLines="0" zoomScale="80" zoomScaleNormal="80" zoomScaleSheetLayoutView="100" workbookViewId="0">
      <selection sqref="A1:B1"/>
    </sheetView>
  </sheetViews>
  <sheetFormatPr defaultColWidth="9" defaultRowHeight="12.95"/>
  <cols>
    <col min="1" max="1" width="4.6328125" style="52" customWidth="1"/>
    <col min="2" max="2" width="83.90625" style="52" customWidth="1"/>
    <col min="3" max="3" width="9" style="52" customWidth="1"/>
    <col min="4" max="16384" width="9" style="52"/>
  </cols>
  <sheetData>
    <row r="1" spans="1:2" ht="25.55" customHeight="1">
      <c r="A1" s="413" t="s">
        <v>104</v>
      </c>
      <c r="B1" s="413"/>
    </row>
    <row r="3" spans="1:2" ht="38.85">
      <c r="A3" s="52" t="s">
        <v>105</v>
      </c>
      <c r="B3" s="53" t="s">
        <v>106</v>
      </c>
    </row>
    <row r="4" spans="1:2" ht="116.3" customHeight="1">
      <c r="A4" s="54" t="s">
        <v>107</v>
      </c>
      <c r="B4" s="53" t="s">
        <v>115</v>
      </c>
    </row>
    <row r="5" spans="1:2" ht="99.45">
      <c r="A5" s="54" t="s">
        <v>108</v>
      </c>
      <c r="B5" s="53" t="s">
        <v>109</v>
      </c>
    </row>
    <row r="6" spans="1:2" ht="49.75">
      <c r="A6" s="55" t="s">
        <v>110</v>
      </c>
      <c r="B6" s="56" t="s">
        <v>116</v>
      </c>
    </row>
    <row r="8" spans="1:2">
      <c r="A8" s="54" t="s">
        <v>117</v>
      </c>
      <c r="B8" s="52" t="s">
        <v>118</v>
      </c>
    </row>
  </sheetData>
  <sheetProtection algorithmName="SHA-512" hashValue="fEaJTAX6i4LIhB4LU8ppBldf4FO7sB3DNm6J4HdEBjYrtJ6aOer35K3z52AnyKuh7sfSQesXxAZEsFrjk5Aceg==" saltValue="zmCxKa7l1Oj058F37+d8bQ==" spinCount="100000" sheet="1" objects="1" scenarios="1" selectLockedCells="1"/>
  <mergeCells count="1">
    <mergeCell ref="A1:B1"/>
  </mergeCells>
  <phoneticPr fontId="4"/>
  <pageMargins left="0.70866141732283472" right="0.70866141732283472" top="0.74803149606299213" bottom="0.74803149606299213" header="0.31496062992125984" footer="0.31496062992125984"/>
  <pageSetup paperSize="9" orientation="portrait" r:id="rId1"/>
  <headerFooter>
    <oddHeader>&amp;Rver. 2.3[H28]</oddHeader>
    <oddFooter>&amp;Cⓒ　2022 hyoukakyoukai.All right reserved</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B1:AO108"/>
  <sheetViews>
    <sheetView showGridLines="0" topLeftCell="A2" zoomScale="90" zoomScaleNormal="90" zoomScaleSheetLayoutView="80" workbookViewId="0">
      <selection activeCell="L35" sqref="L35:M35"/>
    </sheetView>
  </sheetViews>
  <sheetFormatPr defaultColWidth="9" defaultRowHeight="12.95"/>
  <cols>
    <col min="1" max="1" width="0.90625" customWidth="1"/>
    <col min="2" max="29" width="3.90625" customWidth="1"/>
    <col min="30" max="31" width="10.6328125" hidden="1" customWidth="1"/>
    <col min="32" max="32" width="2.6328125" hidden="1" customWidth="1"/>
    <col min="33" max="35" width="10.6328125" hidden="1" customWidth="1"/>
    <col min="36" max="36" width="2.6328125" hidden="1" customWidth="1"/>
    <col min="37" max="38" width="15.6328125" hidden="1" customWidth="1"/>
    <col min="39" max="39" width="2.6328125" hidden="1" customWidth="1"/>
    <col min="40" max="41" width="10.6328125" hidden="1" customWidth="1"/>
    <col min="42" max="43" width="3.6328125" customWidth="1"/>
    <col min="44" max="45" width="4.6328125" customWidth="1"/>
  </cols>
  <sheetData>
    <row r="1" spans="2:41" ht="4.05" customHeight="1"/>
    <row r="2" spans="2:41" s="1" customFormat="1" ht="30.05" customHeight="1">
      <c r="B2" s="653" t="s">
        <v>214</v>
      </c>
      <c r="C2" s="653"/>
      <c r="D2" s="653"/>
      <c r="E2" s="653"/>
      <c r="F2" s="653"/>
      <c r="G2" s="653"/>
      <c r="H2" s="653"/>
      <c r="I2" s="653"/>
      <c r="J2" s="653"/>
      <c r="K2" s="653"/>
      <c r="L2" s="653"/>
      <c r="M2" s="653"/>
      <c r="N2" s="653"/>
      <c r="O2" s="653"/>
      <c r="P2" s="653"/>
      <c r="Q2" s="653"/>
      <c r="R2" s="653"/>
      <c r="S2" s="653"/>
      <c r="T2" s="653"/>
      <c r="U2" s="653"/>
      <c r="V2" s="653"/>
      <c r="W2" s="653"/>
      <c r="X2" s="653"/>
      <c r="Y2" s="653"/>
      <c r="Z2" s="653"/>
      <c r="AA2" s="653"/>
    </row>
    <row r="3" spans="2:41" s="2" customFormat="1" ht="25" customHeight="1" thickBot="1"/>
    <row r="4" spans="2:41" s="2" customFormat="1" ht="22.05" customHeight="1" thickBot="1">
      <c r="B4" s="4" t="s">
        <v>5</v>
      </c>
      <c r="R4" s="654" t="s">
        <v>33</v>
      </c>
      <c r="S4" s="655"/>
      <c r="T4" s="655"/>
      <c r="U4" s="656"/>
      <c r="V4" s="657">
        <f>IF(共通条件・結果!AA7="８地域","0.480",IF(共通条件・結果!AA7="７地域",0.412,IF(共通条件・結果!AA7="６地域",0.434,IF(共通条件・結果!AA7="５地域",0.472,IF(共通条件・結果!AA7="４地域",0.437,IF(共通条件・結果!AA7="３地域",0.476,IF(共通条件・結果!AA7="２地域",0.507,IF(共通条件・結果!AA7="１地域",0.502))))))))</f>
        <v>0.434</v>
      </c>
      <c r="W4" s="658"/>
      <c r="X4" s="657">
        <f>IF(共通条件・結果!AA7="８地域","-",IF(共通条件・結果!AA7="７地域",1.023,IF(共通条件・結果!AA7="６地域",0.936,IF(共通条件・結果!AA7="５地域",0.983,IF(共通条件・結果!AA7="４地域",0.815,IF(共通条件・結果!AA7="３地域",0.851,IF(共通条件・結果!AA7="２地域",0.856,IF(共通条件・結果!AA7="１地域",0.935))))))))</f>
        <v>0.93600000000000005</v>
      </c>
      <c r="Y4" s="658"/>
    </row>
    <row r="5" spans="2:41" s="2" customFormat="1" ht="22.05" customHeight="1">
      <c r="B5" s="659" t="s">
        <v>6</v>
      </c>
      <c r="C5" s="660"/>
      <c r="D5" s="660" t="s">
        <v>153</v>
      </c>
      <c r="E5" s="660"/>
      <c r="F5" s="660"/>
      <c r="G5" s="660"/>
      <c r="H5" s="665" t="s">
        <v>154</v>
      </c>
      <c r="I5" s="660"/>
      <c r="J5" s="665" t="s">
        <v>65</v>
      </c>
      <c r="K5" s="660"/>
      <c r="L5" s="665" t="s">
        <v>9</v>
      </c>
      <c r="M5" s="660"/>
      <c r="N5" s="667" t="s">
        <v>46</v>
      </c>
      <c r="O5" s="668"/>
      <c r="P5" s="668"/>
      <c r="Q5" s="668"/>
      <c r="R5" s="668"/>
      <c r="S5" s="668"/>
      <c r="T5" s="668"/>
      <c r="U5" s="668"/>
      <c r="V5" s="665" t="s">
        <v>155</v>
      </c>
      <c r="W5" s="660"/>
      <c r="X5" s="665" t="s">
        <v>156</v>
      </c>
      <c r="Y5" s="660"/>
      <c r="Z5" s="665" t="s">
        <v>123</v>
      </c>
      <c r="AA5" s="686"/>
    </row>
    <row r="6" spans="2:41" s="2" customFormat="1" ht="22.05" customHeight="1">
      <c r="B6" s="661"/>
      <c r="C6" s="662"/>
      <c r="D6" s="638" t="s">
        <v>8</v>
      </c>
      <c r="E6" s="639"/>
      <c r="F6" s="642" t="s">
        <v>7</v>
      </c>
      <c r="G6" s="643"/>
      <c r="H6" s="662"/>
      <c r="I6" s="662"/>
      <c r="J6" s="666"/>
      <c r="K6" s="662"/>
      <c r="L6" s="666"/>
      <c r="M6" s="662"/>
      <c r="N6" s="646" t="s">
        <v>45</v>
      </c>
      <c r="O6" s="647"/>
      <c r="P6" s="650" t="s">
        <v>157</v>
      </c>
      <c r="Q6" s="651"/>
      <c r="R6" s="651"/>
      <c r="S6" s="651"/>
      <c r="T6" s="651"/>
      <c r="U6" s="652"/>
      <c r="V6" s="666"/>
      <c r="W6" s="662"/>
      <c r="X6" s="666"/>
      <c r="Y6" s="662"/>
      <c r="Z6" s="662"/>
      <c r="AA6" s="687"/>
      <c r="AD6" s="682" t="s">
        <v>49</v>
      </c>
      <c r="AE6" s="682"/>
      <c r="AF6" s="40"/>
      <c r="AG6" s="40"/>
      <c r="AH6" s="682" t="s">
        <v>12</v>
      </c>
      <c r="AI6" s="682"/>
      <c r="AJ6" s="40"/>
      <c r="AK6" s="682" t="s">
        <v>50</v>
      </c>
      <c r="AL6" s="682"/>
      <c r="AN6" s="682" t="s">
        <v>58</v>
      </c>
      <c r="AO6" s="682"/>
    </row>
    <row r="7" spans="2:41" s="2" customFormat="1" ht="22.05" customHeight="1" thickBot="1">
      <c r="B7" s="663"/>
      <c r="C7" s="664"/>
      <c r="D7" s="640"/>
      <c r="E7" s="641"/>
      <c r="F7" s="644"/>
      <c r="G7" s="645"/>
      <c r="H7" s="664"/>
      <c r="I7" s="664"/>
      <c r="J7" s="664"/>
      <c r="K7" s="664"/>
      <c r="L7" s="664"/>
      <c r="M7" s="664"/>
      <c r="N7" s="648"/>
      <c r="O7" s="649"/>
      <c r="P7" s="645" t="s">
        <v>10</v>
      </c>
      <c r="Q7" s="683"/>
      <c r="R7" s="684" t="s">
        <v>11</v>
      </c>
      <c r="S7" s="685"/>
      <c r="T7" s="645" t="s">
        <v>3</v>
      </c>
      <c r="U7" s="683"/>
      <c r="V7" s="664"/>
      <c r="W7" s="664"/>
      <c r="X7" s="664"/>
      <c r="Y7" s="664"/>
      <c r="Z7" s="664"/>
      <c r="AA7" s="688"/>
      <c r="AD7" s="40" t="s">
        <v>4</v>
      </c>
      <c r="AE7" s="40" t="s">
        <v>16</v>
      </c>
      <c r="AF7" s="40"/>
      <c r="AG7" s="40"/>
      <c r="AH7" s="40" t="s">
        <v>4</v>
      </c>
      <c r="AI7" s="40" t="s">
        <v>16</v>
      </c>
      <c r="AJ7" s="40"/>
      <c r="AK7" s="40" t="s">
        <v>4</v>
      </c>
      <c r="AL7" s="40" t="s">
        <v>16</v>
      </c>
      <c r="AN7" s="72" t="s">
        <v>56</v>
      </c>
      <c r="AO7" s="2" t="s">
        <v>54</v>
      </c>
    </row>
    <row r="8" spans="2:41" s="2" customFormat="1" ht="22.05" customHeight="1">
      <c r="B8" s="696"/>
      <c r="C8" s="697"/>
      <c r="D8" s="698"/>
      <c r="E8" s="699"/>
      <c r="F8" s="699"/>
      <c r="G8" s="700"/>
      <c r="H8" s="701"/>
      <c r="I8" s="701"/>
      <c r="J8" s="701"/>
      <c r="K8" s="701"/>
      <c r="L8" s="702"/>
      <c r="M8" s="702"/>
      <c r="N8" s="689"/>
      <c r="O8" s="690"/>
      <c r="P8" s="691"/>
      <c r="Q8" s="692"/>
      <c r="R8" s="693"/>
      <c r="S8" s="694"/>
      <c r="T8" s="695"/>
      <c r="U8" s="691"/>
      <c r="V8" s="669" t="str">
        <f>IF(D8="","",AD8)</f>
        <v/>
      </c>
      <c r="W8" s="669"/>
      <c r="X8" s="669" t="str">
        <f t="shared" ref="X8:X19" si="0">IF(D8="","",IF(ISERROR(AE8),"-",AE8))</f>
        <v/>
      </c>
      <c r="Y8" s="669"/>
      <c r="Z8" s="669" t="str">
        <f>IF(D8="","",D8*F8*AN8)</f>
        <v/>
      </c>
      <c r="AA8" s="670"/>
      <c r="AD8" s="2" t="e">
        <f>D8*F8*J8*$V$4*AH8</f>
        <v>#VALUE!</v>
      </c>
      <c r="AE8" s="2" t="e">
        <f>D8*F8*J8*$X$4*AI8</f>
        <v>#VALUE!</v>
      </c>
      <c r="AG8" s="49" t="b">
        <v>0</v>
      </c>
      <c r="AH8" s="2" t="str">
        <f>IF(AG8=TRUE,"0.93",IF(ISERROR(AK8),"エラー",IF(AK8&gt;0.93,"0.93",AK8)))</f>
        <v>エラー</v>
      </c>
      <c r="AI8" s="2" t="str">
        <f>IF(AG8=TRUE,"0.51",IF(ISERROR(AL8),"エラー",IF(AL8&gt;0.72,"0.72",AL8)))</f>
        <v>エラー</v>
      </c>
      <c r="AK8" s="2" t="e">
        <f>IF(共通条件・結果!$AA$7="８地域",0.01*(16+19*(2*R8+T8)/P8),0.01*(24+9*(3*R8+T8)/P8))</f>
        <v>#DIV/0!</v>
      </c>
      <c r="AL8" s="2" t="e">
        <f>0.01*(5+20*(3*R8+T8)/P8)</f>
        <v>#DIV/0!</v>
      </c>
      <c r="AN8" s="2">
        <f>IF(AO8="FALSE",H8,IF(L8="風除室",1/((1/H8)+0.1),0.5*H8+0.5*(1/((1/H8)+AO8))))</f>
        <v>0</v>
      </c>
      <c r="AO8" s="40" t="str">
        <f t="shared" ref="AO8:AO19" si="1">IF(L8="","FALSE",IF(L8="雨戸",0.1,IF(L8="ｼｬｯﾀｰ",0.1,IF(L8="障子",0.18,IF(L8="風除室",0.1)))))</f>
        <v>FALSE</v>
      </c>
    </row>
    <row r="9" spans="2:41" s="2" customFormat="1" ht="22.05" customHeight="1">
      <c r="B9" s="671"/>
      <c r="C9" s="672"/>
      <c r="D9" s="673"/>
      <c r="E9" s="674"/>
      <c r="F9" s="674"/>
      <c r="G9" s="675"/>
      <c r="H9" s="676"/>
      <c r="I9" s="676"/>
      <c r="J9" s="676"/>
      <c r="K9" s="676"/>
      <c r="L9" s="677"/>
      <c r="M9" s="677"/>
      <c r="N9" s="678"/>
      <c r="O9" s="679"/>
      <c r="P9" s="680"/>
      <c r="Q9" s="681"/>
      <c r="R9" s="708"/>
      <c r="S9" s="709"/>
      <c r="T9" s="707"/>
      <c r="U9" s="680"/>
      <c r="V9" s="705" t="str">
        <f t="shared" ref="V9:V19" si="2">IF(D9="","",AD9)</f>
        <v/>
      </c>
      <c r="W9" s="705"/>
      <c r="X9" s="705" t="str">
        <f t="shared" si="0"/>
        <v/>
      </c>
      <c r="Y9" s="705"/>
      <c r="Z9" s="705" t="str">
        <f t="shared" ref="Z9:Z19" si="3">IF(D9="","",D9*F9*AN9)</f>
        <v/>
      </c>
      <c r="AA9" s="706"/>
      <c r="AD9" s="2" t="e">
        <f t="shared" ref="AD9:AD19" si="4">D9*F9*J9*$V$4*AH9</f>
        <v>#VALUE!</v>
      </c>
      <c r="AE9" s="2" t="e">
        <f t="shared" ref="AE9:AE19" si="5">D9*F9*J9*$X$4*AI9</f>
        <v>#VALUE!</v>
      </c>
      <c r="AG9" s="49" t="b">
        <v>0</v>
      </c>
      <c r="AH9" s="2" t="str">
        <f t="shared" ref="AH9:AH19" si="6">IF(AG9=TRUE,"0.93",IF(ISERROR(AK9),"エラー",IF(AK9&gt;0.93,"0.93",AK9)))</f>
        <v>エラー</v>
      </c>
      <c r="AI9" s="2" t="str">
        <f t="shared" ref="AI9:AI19" si="7">IF(AG9=TRUE,"0.51",IF(ISERROR(AL9),"エラー",IF(AL9&gt;0.72,"0.72",AL9)))</f>
        <v>エラー</v>
      </c>
      <c r="AK9" s="2" t="e">
        <f>IF(共通条件・結果!$AA$7="８地域",0.01*(16+19*(2*R9+T9)/P9),0.01*(24+9*(3*R9+T9)/P9))</f>
        <v>#DIV/0!</v>
      </c>
      <c r="AL9" s="2" t="e">
        <f t="shared" ref="AL9:AL19" si="8">0.01*(5+20*(3*R9+T9)/P9)</f>
        <v>#DIV/0!</v>
      </c>
      <c r="AN9" s="2">
        <f t="shared" ref="AN9:AN19" si="9">IF(AO9="FALSE",H9,IF(L9="風除室",1/((1/H9)+0.1),0.5*H9+0.5*(1/((1/H9)+AO9))))</f>
        <v>0</v>
      </c>
      <c r="AO9" s="40" t="str">
        <f t="shared" si="1"/>
        <v>FALSE</v>
      </c>
    </row>
    <row r="10" spans="2:41" s="2" customFormat="1" ht="22.05" customHeight="1">
      <c r="B10" s="671"/>
      <c r="C10" s="672"/>
      <c r="D10" s="673"/>
      <c r="E10" s="674"/>
      <c r="F10" s="674"/>
      <c r="G10" s="675"/>
      <c r="H10" s="676"/>
      <c r="I10" s="676"/>
      <c r="J10" s="676"/>
      <c r="K10" s="676"/>
      <c r="L10" s="677"/>
      <c r="M10" s="677"/>
      <c r="N10" s="678"/>
      <c r="O10" s="679"/>
      <c r="P10" s="681"/>
      <c r="Q10" s="703"/>
      <c r="R10" s="704"/>
      <c r="S10" s="703"/>
      <c r="T10" s="704"/>
      <c r="U10" s="707"/>
      <c r="V10" s="705" t="str">
        <f t="shared" si="2"/>
        <v/>
      </c>
      <c r="W10" s="705"/>
      <c r="X10" s="705" t="str">
        <f t="shared" si="0"/>
        <v/>
      </c>
      <c r="Y10" s="705"/>
      <c r="Z10" s="705" t="str">
        <f t="shared" si="3"/>
        <v/>
      </c>
      <c r="AA10" s="706"/>
      <c r="AD10" s="2" t="e">
        <f t="shared" si="4"/>
        <v>#VALUE!</v>
      </c>
      <c r="AE10" s="2" t="e">
        <f t="shared" si="5"/>
        <v>#VALUE!</v>
      </c>
      <c r="AG10" s="49" t="b">
        <v>0</v>
      </c>
      <c r="AH10" s="2" t="str">
        <f t="shared" si="6"/>
        <v>エラー</v>
      </c>
      <c r="AI10" s="2" t="str">
        <f t="shared" si="7"/>
        <v>エラー</v>
      </c>
      <c r="AK10" s="2" t="e">
        <f>IF(共通条件・結果!$AA$7="８地域",0.01*(16+19*(2*R10+T10)/P10),0.01*(24+9*(3*R10+T10)/P10))</f>
        <v>#DIV/0!</v>
      </c>
      <c r="AL10" s="2" t="e">
        <f t="shared" si="8"/>
        <v>#DIV/0!</v>
      </c>
      <c r="AN10" s="2">
        <f>IF(AO10="FALSE",H10,IF(L10="風除室",1/((1/H10)+0.1),0.5*H10+0.5*(1/((1/H10)+AO10))))</f>
        <v>0</v>
      </c>
      <c r="AO10" s="40" t="str">
        <f t="shared" si="1"/>
        <v>FALSE</v>
      </c>
    </row>
    <row r="11" spans="2:41" s="2" customFormat="1" ht="22.05" customHeight="1">
      <c r="B11" s="671"/>
      <c r="C11" s="672"/>
      <c r="D11" s="673"/>
      <c r="E11" s="674"/>
      <c r="F11" s="674"/>
      <c r="G11" s="675"/>
      <c r="H11" s="676"/>
      <c r="I11" s="676"/>
      <c r="J11" s="676"/>
      <c r="K11" s="676"/>
      <c r="L11" s="677"/>
      <c r="M11" s="677"/>
      <c r="N11" s="678"/>
      <c r="O11" s="679"/>
      <c r="P11" s="681"/>
      <c r="Q11" s="703"/>
      <c r="R11" s="704"/>
      <c r="S11" s="703"/>
      <c r="T11" s="704"/>
      <c r="U11" s="707"/>
      <c r="V11" s="705" t="str">
        <f t="shared" si="2"/>
        <v/>
      </c>
      <c r="W11" s="705"/>
      <c r="X11" s="705" t="str">
        <f t="shared" si="0"/>
        <v/>
      </c>
      <c r="Y11" s="705"/>
      <c r="Z11" s="705" t="str">
        <f t="shared" si="3"/>
        <v/>
      </c>
      <c r="AA11" s="706"/>
      <c r="AD11" s="2" t="e">
        <f t="shared" si="4"/>
        <v>#VALUE!</v>
      </c>
      <c r="AE11" s="2" t="e">
        <f t="shared" si="5"/>
        <v>#VALUE!</v>
      </c>
      <c r="AG11" s="49" t="b">
        <v>0</v>
      </c>
      <c r="AH11" s="2" t="str">
        <f t="shared" si="6"/>
        <v>エラー</v>
      </c>
      <c r="AI11" s="2" t="str">
        <f t="shared" si="7"/>
        <v>エラー</v>
      </c>
      <c r="AK11" s="2" t="e">
        <f>IF(共通条件・結果!$AA$7="８地域",0.01*(16+19*(2*R11+T11)/P11),0.01*(24+9*(3*R11+T11)/P11))</f>
        <v>#DIV/0!</v>
      </c>
      <c r="AL11" s="2" t="e">
        <f t="shared" si="8"/>
        <v>#DIV/0!</v>
      </c>
      <c r="AN11" s="2">
        <f t="shared" si="9"/>
        <v>0</v>
      </c>
      <c r="AO11" s="40" t="str">
        <f t="shared" si="1"/>
        <v>FALSE</v>
      </c>
    </row>
    <row r="12" spans="2:41" s="2" customFormat="1" ht="22.05" customHeight="1">
      <c r="B12" s="671"/>
      <c r="C12" s="713"/>
      <c r="D12" s="714"/>
      <c r="E12" s="715"/>
      <c r="F12" s="716"/>
      <c r="G12" s="717"/>
      <c r="H12" s="714"/>
      <c r="I12" s="717"/>
      <c r="J12" s="714"/>
      <c r="K12" s="717"/>
      <c r="L12" s="710"/>
      <c r="M12" s="711"/>
      <c r="N12" s="678"/>
      <c r="O12" s="712"/>
      <c r="P12" s="681"/>
      <c r="Q12" s="703"/>
      <c r="R12" s="704"/>
      <c r="S12" s="703"/>
      <c r="T12" s="704"/>
      <c r="U12" s="707"/>
      <c r="V12" s="718" t="str">
        <f t="shared" si="2"/>
        <v/>
      </c>
      <c r="W12" s="720"/>
      <c r="X12" s="718" t="str">
        <f t="shared" si="0"/>
        <v/>
      </c>
      <c r="Y12" s="720"/>
      <c r="Z12" s="718" t="str">
        <f t="shared" si="3"/>
        <v/>
      </c>
      <c r="AA12" s="719"/>
      <c r="AD12" s="2" t="e">
        <f t="shared" si="4"/>
        <v>#VALUE!</v>
      </c>
      <c r="AE12" s="2" t="e">
        <f t="shared" si="5"/>
        <v>#VALUE!</v>
      </c>
      <c r="AG12" s="49" t="b">
        <v>0</v>
      </c>
      <c r="AH12" s="2" t="str">
        <f t="shared" si="6"/>
        <v>エラー</v>
      </c>
      <c r="AI12" s="2" t="str">
        <f t="shared" si="7"/>
        <v>エラー</v>
      </c>
      <c r="AK12" s="2" t="e">
        <f>IF(共通条件・結果!$AA$7="８地域",0.01*(16+19*(2*R12+T12)/P12),0.01*(24+9*(3*R12+T12)/P12))</f>
        <v>#DIV/0!</v>
      </c>
      <c r="AL12" s="2" t="e">
        <f t="shared" si="8"/>
        <v>#DIV/0!</v>
      </c>
      <c r="AN12" s="2">
        <f t="shared" si="9"/>
        <v>0</v>
      </c>
      <c r="AO12" s="40" t="str">
        <f t="shared" si="1"/>
        <v>FALSE</v>
      </c>
    </row>
    <row r="13" spans="2:41" s="2" customFormat="1" ht="22.05" customHeight="1">
      <c r="B13" s="671"/>
      <c r="C13" s="713"/>
      <c r="D13" s="714"/>
      <c r="E13" s="715"/>
      <c r="F13" s="716"/>
      <c r="G13" s="717"/>
      <c r="H13" s="714"/>
      <c r="I13" s="717"/>
      <c r="J13" s="714"/>
      <c r="K13" s="717"/>
      <c r="L13" s="710"/>
      <c r="M13" s="711"/>
      <c r="N13" s="678"/>
      <c r="O13" s="712"/>
      <c r="P13" s="681"/>
      <c r="Q13" s="703"/>
      <c r="R13" s="704"/>
      <c r="S13" s="703"/>
      <c r="T13" s="704"/>
      <c r="U13" s="707"/>
      <c r="V13" s="718" t="str">
        <f t="shared" si="2"/>
        <v/>
      </c>
      <c r="W13" s="720"/>
      <c r="X13" s="718" t="str">
        <f t="shared" si="0"/>
        <v/>
      </c>
      <c r="Y13" s="720"/>
      <c r="Z13" s="718" t="str">
        <f t="shared" si="3"/>
        <v/>
      </c>
      <c r="AA13" s="719"/>
      <c r="AD13" s="2" t="e">
        <f t="shared" si="4"/>
        <v>#VALUE!</v>
      </c>
      <c r="AE13" s="2" t="e">
        <f t="shared" si="5"/>
        <v>#VALUE!</v>
      </c>
      <c r="AG13" s="49" t="b">
        <v>0</v>
      </c>
      <c r="AH13" s="2" t="str">
        <f t="shared" si="6"/>
        <v>エラー</v>
      </c>
      <c r="AI13" s="2" t="str">
        <f t="shared" si="7"/>
        <v>エラー</v>
      </c>
      <c r="AK13" s="2" t="e">
        <f>IF(共通条件・結果!$AA$7="８地域",0.01*(16+19*(2*R13+T13)/P13),0.01*(24+9*(3*R13+T13)/P13))</f>
        <v>#DIV/0!</v>
      </c>
      <c r="AL13" s="2" t="e">
        <f t="shared" si="8"/>
        <v>#DIV/0!</v>
      </c>
      <c r="AN13" s="2">
        <f t="shared" si="9"/>
        <v>0</v>
      </c>
      <c r="AO13" s="40" t="str">
        <f t="shared" si="1"/>
        <v>FALSE</v>
      </c>
    </row>
    <row r="14" spans="2:41" s="2" customFormat="1" ht="22.05" customHeight="1">
      <c r="B14" s="671"/>
      <c r="C14" s="672"/>
      <c r="D14" s="673"/>
      <c r="E14" s="674"/>
      <c r="F14" s="674"/>
      <c r="G14" s="675"/>
      <c r="H14" s="676"/>
      <c r="I14" s="676"/>
      <c r="J14" s="676"/>
      <c r="K14" s="676"/>
      <c r="L14" s="677"/>
      <c r="M14" s="677"/>
      <c r="N14" s="678"/>
      <c r="O14" s="679"/>
      <c r="P14" s="681"/>
      <c r="Q14" s="703"/>
      <c r="R14" s="704"/>
      <c r="S14" s="703"/>
      <c r="T14" s="704"/>
      <c r="U14" s="707"/>
      <c r="V14" s="705" t="str">
        <f t="shared" si="2"/>
        <v/>
      </c>
      <c r="W14" s="705"/>
      <c r="X14" s="705" t="str">
        <f t="shared" si="0"/>
        <v/>
      </c>
      <c r="Y14" s="705"/>
      <c r="Z14" s="705" t="str">
        <f t="shared" si="3"/>
        <v/>
      </c>
      <c r="AA14" s="706"/>
      <c r="AD14" s="2" t="e">
        <f t="shared" si="4"/>
        <v>#VALUE!</v>
      </c>
      <c r="AE14" s="2" t="e">
        <f t="shared" si="5"/>
        <v>#VALUE!</v>
      </c>
      <c r="AG14" s="49" t="b">
        <v>0</v>
      </c>
      <c r="AH14" s="2" t="str">
        <f t="shared" si="6"/>
        <v>エラー</v>
      </c>
      <c r="AI14" s="2" t="str">
        <f t="shared" si="7"/>
        <v>エラー</v>
      </c>
      <c r="AK14" s="2" t="e">
        <f>IF(共通条件・結果!$AA$7="８地域",0.01*(16+19*(2*R14+T14)/P14),0.01*(24+9*(3*R14+T14)/P14))</f>
        <v>#DIV/0!</v>
      </c>
      <c r="AL14" s="2" t="e">
        <f t="shared" si="8"/>
        <v>#DIV/0!</v>
      </c>
      <c r="AN14" s="2">
        <f t="shared" si="9"/>
        <v>0</v>
      </c>
      <c r="AO14" s="40" t="str">
        <f t="shared" si="1"/>
        <v>FALSE</v>
      </c>
    </row>
    <row r="15" spans="2:41" s="2" customFormat="1" ht="22.05" customHeight="1">
      <c r="B15" s="671"/>
      <c r="C15" s="672"/>
      <c r="D15" s="673"/>
      <c r="E15" s="674"/>
      <c r="F15" s="674"/>
      <c r="G15" s="675"/>
      <c r="H15" s="676"/>
      <c r="I15" s="676"/>
      <c r="J15" s="676"/>
      <c r="K15" s="676"/>
      <c r="L15" s="677"/>
      <c r="M15" s="677"/>
      <c r="N15" s="678"/>
      <c r="O15" s="679"/>
      <c r="P15" s="681"/>
      <c r="Q15" s="703"/>
      <c r="R15" s="704"/>
      <c r="S15" s="703"/>
      <c r="T15" s="704"/>
      <c r="U15" s="707"/>
      <c r="V15" s="718" t="str">
        <f t="shared" si="2"/>
        <v/>
      </c>
      <c r="W15" s="720"/>
      <c r="X15" s="705" t="str">
        <f t="shared" si="0"/>
        <v/>
      </c>
      <c r="Y15" s="705"/>
      <c r="Z15" s="705" t="str">
        <f t="shared" si="3"/>
        <v/>
      </c>
      <c r="AA15" s="706"/>
      <c r="AD15" s="2" t="e">
        <f t="shared" si="4"/>
        <v>#VALUE!</v>
      </c>
      <c r="AE15" s="2" t="e">
        <f t="shared" si="5"/>
        <v>#VALUE!</v>
      </c>
      <c r="AG15" s="49" t="b">
        <v>0</v>
      </c>
      <c r="AH15" s="2" t="str">
        <f t="shared" si="6"/>
        <v>エラー</v>
      </c>
      <c r="AI15" s="2" t="str">
        <f t="shared" si="7"/>
        <v>エラー</v>
      </c>
      <c r="AK15" s="2" t="e">
        <f>IF(共通条件・結果!$AA$7="８地域",0.01*(16+19*(2*R15+T15)/P15),0.01*(24+9*(3*R15+T15)/P15))</f>
        <v>#DIV/0!</v>
      </c>
      <c r="AL15" s="2" t="e">
        <f t="shared" si="8"/>
        <v>#DIV/0!</v>
      </c>
      <c r="AN15" s="2">
        <f t="shared" si="9"/>
        <v>0</v>
      </c>
      <c r="AO15" s="40" t="str">
        <f t="shared" si="1"/>
        <v>FALSE</v>
      </c>
    </row>
    <row r="16" spans="2:41" s="2" customFormat="1" ht="22.05" customHeight="1">
      <c r="B16" s="671"/>
      <c r="C16" s="672"/>
      <c r="D16" s="673"/>
      <c r="E16" s="674"/>
      <c r="F16" s="674"/>
      <c r="G16" s="675"/>
      <c r="H16" s="676"/>
      <c r="I16" s="676"/>
      <c r="J16" s="676"/>
      <c r="K16" s="676"/>
      <c r="L16" s="677"/>
      <c r="M16" s="677"/>
      <c r="N16" s="678"/>
      <c r="O16" s="679"/>
      <c r="P16" s="681"/>
      <c r="Q16" s="703"/>
      <c r="R16" s="704"/>
      <c r="S16" s="703"/>
      <c r="T16" s="704"/>
      <c r="U16" s="707"/>
      <c r="V16" s="718" t="str">
        <f t="shared" si="2"/>
        <v/>
      </c>
      <c r="W16" s="720"/>
      <c r="X16" s="705" t="str">
        <f t="shared" si="0"/>
        <v/>
      </c>
      <c r="Y16" s="705"/>
      <c r="Z16" s="705" t="str">
        <f t="shared" si="3"/>
        <v/>
      </c>
      <c r="AA16" s="706"/>
      <c r="AD16" s="2" t="e">
        <f t="shared" si="4"/>
        <v>#VALUE!</v>
      </c>
      <c r="AE16" s="2" t="e">
        <f t="shared" si="5"/>
        <v>#VALUE!</v>
      </c>
      <c r="AG16" s="49" t="b">
        <v>0</v>
      </c>
      <c r="AH16" s="2" t="str">
        <f t="shared" si="6"/>
        <v>エラー</v>
      </c>
      <c r="AI16" s="2" t="str">
        <f t="shared" si="7"/>
        <v>エラー</v>
      </c>
      <c r="AK16" s="2" t="e">
        <f>IF(共通条件・結果!$AA$7="８地域",0.01*(16+19*(2*R16+T16)/P16),0.01*(24+9*(3*R16+T16)/P16))</f>
        <v>#DIV/0!</v>
      </c>
      <c r="AL16" s="2" t="e">
        <f t="shared" si="8"/>
        <v>#DIV/0!</v>
      </c>
      <c r="AN16" s="2">
        <f t="shared" si="9"/>
        <v>0</v>
      </c>
      <c r="AO16" s="40" t="str">
        <f t="shared" si="1"/>
        <v>FALSE</v>
      </c>
    </row>
    <row r="17" spans="2:41" s="2" customFormat="1" ht="22.05" customHeight="1">
      <c r="B17" s="671"/>
      <c r="C17" s="672"/>
      <c r="D17" s="673"/>
      <c r="E17" s="674"/>
      <c r="F17" s="674"/>
      <c r="G17" s="675"/>
      <c r="H17" s="676"/>
      <c r="I17" s="676"/>
      <c r="J17" s="676"/>
      <c r="K17" s="676"/>
      <c r="L17" s="677"/>
      <c r="M17" s="677"/>
      <c r="N17" s="678"/>
      <c r="O17" s="679"/>
      <c r="P17" s="680"/>
      <c r="Q17" s="681"/>
      <c r="R17" s="704"/>
      <c r="S17" s="703"/>
      <c r="T17" s="704"/>
      <c r="U17" s="707"/>
      <c r="V17" s="718" t="str">
        <f t="shared" si="2"/>
        <v/>
      </c>
      <c r="W17" s="720"/>
      <c r="X17" s="705" t="str">
        <f t="shared" si="0"/>
        <v/>
      </c>
      <c r="Y17" s="705"/>
      <c r="Z17" s="705" t="str">
        <f t="shared" si="3"/>
        <v/>
      </c>
      <c r="AA17" s="706"/>
      <c r="AD17" s="2" t="e">
        <f t="shared" si="4"/>
        <v>#VALUE!</v>
      </c>
      <c r="AE17" s="2" t="e">
        <f t="shared" si="5"/>
        <v>#VALUE!</v>
      </c>
      <c r="AG17" s="49" t="b">
        <v>0</v>
      </c>
      <c r="AH17" s="2" t="str">
        <f t="shared" si="6"/>
        <v>エラー</v>
      </c>
      <c r="AI17" s="2" t="str">
        <f t="shared" si="7"/>
        <v>エラー</v>
      </c>
      <c r="AK17" s="2" t="e">
        <f>IF(共通条件・結果!$AA$7="８地域",0.01*(16+19*(2*R17+T17)/P17),0.01*(24+9*(3*R17+T17)/P17))</f>
        <v>#DIV/0!</v>
      </c>
      <c r="AL17" s="2" t="e">
        <f t="shared" si="8"/>
        <v>#DIV/0!</v>
      </c>
      <c r="AN17" s="2">
        <f t="shared" si="9"/>
        <v>0</v>
      </c>
      <c r="AO17" s="40" t="str">
        <f t="shared" si="1"/>
        <v>FALSE</v>
      </c>
    </row>
    <row r="18" spans="2:41" s="2" customFormat="1" ht="22.05" customHeight="1">
      <c r="B18" s="671"/>
      <c r="C18" s="672"/>
      <c r="D18" s="673"/>
      <c r="E18" s="674"/>
      <c r="F18" s="674"/>
      <c r="G18" s="675"/>
      <c r="H18" s="676"/>
      <c r="I18" s="676"/>
      <c r="J18" s="676"/>
      <c r="K18" s="676"/>
      <c r="L18" s="677"/>
      <c r="M18" s="677"/>
      <c r="N18" s="678"/>
      <c r="O18" s="679"/>
      <c r="P18" s="680"/>
      <c r="Q18" s="681"/>
      <c r="R18" s="708"/>
      <c r="S18" s="709"/>
      <c r="T18" s="707"/>
      <c r="U18" s="680"/>
      <c r="V18" s="718" t="str">
        <f t="shared" si="2"/>
        <v/>
      </c>
      <c r="W18" s="720"/>
      <c r="X18" s="705" t="str">
        <f t="shared" si="0"/>
        <v/>
      </c>
      <c r="Y18" s="705"/>
      <c r="Z18" s="705" t="str">
        <f t="shared" si="3"/>
        <v/>
      </c>
      <c r="AA18" s="706"/>
      <c r="AD18" s="2" t="e">
        <f t="shared" si="4"/>
        <v>#VALUE!</v>
      </c>
      <c r="AE18" s="2" t="e">
        <f t="shared" si="5"/>
        <v>#VALUE!</v>
      </c>
      <c r="AG18" s="49" t="b">
        <v>0</v>
      </c>
      <c r="AH18" s="2" t="str">
        <f t="shared" si="6"/>
        <v>エラー</v>
      </c>
      <c r="AI18" s="2" t="str">
        <f t="shared" si="7"/>
        <v>エラー</v>
      </c>
      <c r="AK18" s="2" t="e">
        <f>IF(共通条件・結果!$AA$7="８地域",0.01*(16+19*(2*R18+T18)/P18),0.01*(24+9*(3*R18+T18)/P18))</f>
        <v>#DIV/0!</v>
      </c>
      <c r="AL18" s="2" t="e">
        <f t="shared" si="8"/>
        <v>#DIV/0!</v>
      </c>
      <c r="AN18" s="2">
        <f t="shared" si="9"/>
        <v>0</v>
      </c>
      <c r="AO18" s="40" t="str">
        <f t="shared" si="1"/>
        <v>FALSE</v>
      </c>
    </row>
    <row r="19" spans="2:41" s="2" customFormat="1" ht="22.05" customHeight="1" thickBot="1">
      <c r="B19" s="727"/>
      <c r="C19" s="728"/>
      <c r="D19" s="729"/>
      <c r="E19" s="730"/>
      <c r="F19" s="730"/>
      <c r="G19" s="731"/>
      <c r="H19" s="732"/>
      <c r="I19" s="732"/>
      <c r="J19" s="732"/>
      <c r="K19" s="732"/>
      <c r="L19" s="702"/>
      <c r="M19" s="702"/>
      <c r="N19" s="733"/>
      <c r="O19" s="734"/>
      <c r="P19" s="722"/>
      <c r="Q19" s="735"/>
      <c r="R19" s="736"/>
      <c r="S19" s="737"/>
      <c r="T19" s="721"/>
      <c r="U19" s="722"/>
      <c r="V19" s="718" t="str">
        <f t="shared" si="2"/>
        <v/>
      </c>
      <c r="W19" s="720"/>
      <c r="X19" s="705" t="str">
        <f t="shared" si="0"/>
        <v/>
      </c>
      <c r="Y19" s="705"/>
      <c r="Z19" s="723" t="str">
        <f t="shared" si="3"/>
        <v/>
      </c>
      <c r="AA19" s="724"/>
      <c r="AD19" s="2" t="e">
        <f t="shared" si="4"/>
        <v>#VALUE!</v>
      </c>
      <c r="AE19" s="2" t="e">
        <f t="shared" si="5"/>
        <v>#VALUE!</v>
      </c>
      <c r="AG19" s="49" t="b">
        <v>0</v>
      </c>
      <c r="AH19" s="2" t="str">
        <f t="shared" si="6"/>
        <v>エラー</v>
      </c>
      <c r="AI19" s="2" t="str">
        <f t="shared" si="7"/>
        <v>エラー</v>
      </c>
      <c r="AK19" s="2" t="e">
        <f>IF(共通条件・結果!$AA$7="８地域",0.01*(16+19*(2*R19+T19)/P19),0.01*(24+9*(3*R19+T19)/P19))</f>
        <v>#DIV/0!</v>
      </c>
      <c r="AL19" s="2" t="e">
        <f t="shared" si="8"/>
        <v>#DIV/0!</v>
      </c>
      <c r="AN19" s="2">
        <f t="shared" si="9"/>
        <v>0</v>
      </c>
      <c r="AO19" s="40" t="str">
        <f t="shared" si="1"/>
        <v>FALSE</v>
      </c>
    </row>
    <row r="20" spans="2:41" s="2" customFormat="1" ht="22.05" customHeight="1" thickBot="1">
      <c r="B20" s="635" t="s">
        <v>215</v>
      </c>
      <c r="C20" s="636"/>
      <c r="D20" s="636"/>
      <c r="E20" s="636"/>
      <c r="F20" s="636"/>
      <c r="G20" s="636"/>
      <c r="H20" s="636"/>
      <c r="I20" s="636"/>
      <c r="J20" s="636"/>
      <c r="K20" s="636"/>
      <c r="L20" s="636"/>
      <c r="M20" s="636"/>
      <c r="N20" s="636"/>
      <c r="O20" s="636"/>
      <c r="P20" s="636"/>
      <c r="Q20" s="636"/>
      <c r="R20" s="636"/>
      <c r="S20" s="636"/>
      <c r="T20" s="636"/>
      <c r="U20" s="636"/>
      <c r="V20" s="725">
        <f>SUM(V8:W19)</f>
        <v>0</v>
      </c>
      <c r="W20" s="725"/>
      <c r="X20" s="725">
        <f>IF(共通条件・結果!AA7="８地域","-",SUM(X8:Y19))</f>
        <v>0</v>
      </c>
      <c r="Y20" s="725"/>
      <c r="Z20" s="725">
        <f>SUM(Z8:AA19)</f>
        <v>0</v>
      </c>
      <c r="AA20" s="726"/>
    </row>
    <row r="21" spans="2:41" s="2" customFormat="1" ht="10" customHeight="1">
      <c r="AN21" s="682"/>
      <c r="AO21" s="682"/>
    </row>
    <row r="22" spans="2:41" s="2" customFormat="1" ht="22.05" customHeight="1" thickBot="1">
      <c r="E22" s="4"/>
      <c r="J22" s="4" t="s">
        <v>13</v>
      </c>
    </row>
    <row r="23" spans="2:41" s="2" customFormat="1" ht="22.05" customHeight="1">
      <c r="J23" s="738" t="s">
        <v>14</v>
      </c>
      <c r="K23" s="459"/>
      <c r="L23" s="459"/>
      <c r="M23" s="739"/>
      <c r="N23" s="751" t="s">
        <v>153</v>
      </c>
      <c r="O23" s="459"/>
      <c r="P23" s="459"/>
      <c r="Q23" s="739"/>
      <c r="R23" s="665" t="s">
        <v>154</v>
      </c>
      <c r="S23" s="660"/>
      <c r="T23" s="753" t="s">
        <v>9</v>
      </c>
      <c r="U23" s="754"/>
      <c r="V23" s="743" t="s">
        <v>158</v>
      </c>
      <c r="W23" s="744"/>
      <c r="X23" s="743" t="s">
        <v>156</v>
      </c>
      <c r="Y23" s="744"/>
      <c r="Z23" s="743" t="s">
        <v>123</v>
      </c>
      <c r="AA23" s="460"/>
      <c r="AN23" s="682" t="s">
        <v>58</v>
      </c>
      <c r="AO23" s="682"/>
    </row>
    <row r="24" spans="2:41" s="2" customFormat="1" ht="22.05" customHeight="1">
      <c r="J24" s="740"/>
      <c r="K24" s="682"/>
      <c r="L24" s="682"/>
      <c r="M24" s="741"/>
      <c r="N24" s="428"/>
      <c r="O24" s="429"/>
      <c r="P24" s="429"/>
      <c r="Q24" s="752"/>
      <c r="R24" s="666"/>
      <c r="S24" s="662"/>
      <c r="T24" s="755"/>
      <c r="U24" s="756"/>
      <c r="V24" s="745"/>
      <c r="W24" s="746"/>
      <c r="X24" s="745"/>
      <c r="Y24" s="746"/>
      <c r="Z24" s="748"/>
      <c r="AA24" s="749"/>
      <c r="AN24" s="40"/>
      <c r="AO24" s="40"/>
    </row>
    <row r="25" spans="2:41" s="2" customFormat="1" ht="22.05" customHeight="1" thickBot="1">
      <c r="J25" s="742"/>
      <c r="K25" s="644"/>
      <c r="L25" s="644"/>
      <c r="M25" s="645"/>
      <c r="N25" s="758" t="s">
        <v>8</v>
      </c>
      <c r="O25" s="759"/>
      <c r="P25" s="760" t="s">
        <v>7</v>
      </c>
      <c r="Q25" s="664"/>
      <c r="R25" s="664"/>
      <c r="S25" s="664"/>
      <c r="T25" s="757"/>
      <c r="U25" s="757"/>
      <c r="V25" s="648"/>
      <c r="W25" s="747"/>
      <c r="X25" s="648"/>
      <c r="Y25" s="747"/>
      <c r="Z25" s="683"/>
      <c r="AA25" s="750"/>
      <c r="AN25" s="72" t="s">
        <v>56</v>
      </c>
      <c r="AO25" s="2" t="s">
        <v>54</v>
      </c>
    </row>
    <row r="26" spans="2:41" s="2" customFormat="1" ht="22.05" customHeight="1">
      <c r="D26" s="89"/>
      <c r="E26" s="89"/>
      <c r="J26" s="766"/>
      <c r="K26" s="767"/>
      <c r="L26" s="767"/>
      <c r="M26" s="768"/>
      <c r="N26" s="698"/>
      <c r="O26" s="699"/>
      <c r="P26" s="699"/>
      <c r="Q26" s="700"/>
      <c r="R26" s="701"/>
      <c r="S26" s="701"/>
      <c r="T26" s="769"/>
      <c r="U26" s="769"/>
      <c r="V26" s="761" t="str">
        <f>IF(N26="","",N26*P26*R26*0.034*$V$4)</f>
        <v/>
      </c>
      <c r="W26" s="761"/>
      <c r="X26" s="761" t="str">
        <f>IF(N26="","",IF(ISERROR(N26*P26*R26*0.034*$X$4),"-",N26*P26*R26*0.034*$X$4))</f>
        <v/>
      </c>
      <c r="Y26" s="761"/>
      <c r="Z26" s="761" t="str">
        <f>IF(N26="","",N26*P26*AN26)</f>
        <v/>
      </c>
      <c r="AA26" s="762"/>
      <c r="AD26" s="49"/>
      <c r="AN26" s="2">
        <f>IF(AO26="FALSE",R26,IF(T26="風除室",1/((1/R26)+0.1),0.5*R26+0.5*(1/((1/R26)+AO26))))</f>
        <v>0</v>
      </c>
      <c r="AO26" s="40" t="str">
        <f>IF(T26="","FALSE",IF(T26="雨戸",0.1,IF(T26="ｼｬｯﾀｰ",0.1,IF(T26="障子",0.18,IF(T26="風除室",0.1)))))</f>
        <v>FALSE</v>
      </c>
    </row>
    <row r="27" spans="2:41" s="2" customFormat="1" ht="22.05" customHeight="1">
      <c r="D27" s="89"/>
      <c r="E27" s="89"/>
      <c r="J27" s="763"/>
      <c r="K27" s="764"/>
      <c r="L27" s="764"/>
      <c r="M27" s="765"/>
      <c r="N27" s="714"/>
      <c r="O27" s="715"/>
      <c r="P27" s="716"/>
      <c r="Q27" s="717"/>
      <c r="R27" s="714"/>
      <c r="S27" s="717"/>
      <c r="T27" s="710"/>
      <c r="U27" s="711"/>
      <c r="V27" s="718" t="str">
        <f>IF(N27="","",N27*P27*R27*0.034*$V$4)</f>
        <v/>
      </c>
      <c r="W27" s="720"/>
      <c r="X27" s="718" t="str">
        <f>IF(N27="","",IF(ISERROR(N27*P27*R27*0.034*$X$4),"-",N27*P27*R27*0.034*$X$4))</f>
        <v/>
      </c>
      <c r="Y27" s="720"/>
      <c r="Z27" s="718" t="str">
        <f>IF(N27="","",N27*P27*AN27)</f>
        <v/>
      </c>
      <c r="AA27" s="719"/>
      <c r="AD27" s="49"/>
      <c r="AN27" s="2">
        <f>IF(AO27="FALSE",R27,IF(T27="風除室",1/((1/R27)+0.1),0.5*R27+0.5*(1/((1/R27)+AO27))))</f>
        <v>0</v>
      </c>
      <c r="AO27" s="40" t="str">
        <f>IF(T27="","FALSE",IF(T27="雨戸",0.1,IF(T27="ｼｬｯﾀｰ",0.1,IF(T27="障子",0.18,IF(T27="風除室",0.1)))))</f>
        <v>FALSE</v>
      </c>
    </row>
    <row r="28" spans="2:41" s="2" customFormat="1" ht="22.05" customHeight="1" thickBot="1">
      <c r="D28" s="89"/>
      <c r="E28" s="89"/>
      <c r="J28" s="770"/>
      <c r="K28" s="771"/>
      <c r="L28" s="771"/>
      <c r="M28" s="772"/>
      <c r="N28" s="729"/>
      <c r="O28" s="730"/>
      <c r="P28" s="730"/>
      <c r="Q28" s="731"/>
      <c r="R28" s="732"/>
      <c r="S28" s="732"/>
      <c r="T28" s="677" t="s">
        <v>44</v>
      </c>
      <c r="U28" s="677"/>
      <c r="V28" s="773" t="str">
        <f>IF(N28="","",N28*P28*R28*0.034*$V$4)</f>
        <v/>
      </c>
      <c r="W28" s="773"/>
      <c r="X28" s="773" t="str">
        <f>IF(N28="","",IF(ISERROR(N28*P28*R28*0.034*$X$4),"-",N28*P28*R28*0.034*$X$4))</f>
        <v/>
      </c>
      <c r="Y28" s="773"/>
      <c r="Z28" s="773" t="str">
        <f>IF(N28="","",N28*P28*AN28)</f>
        <v/>
      </c>
      <c r="AA28" s="774"/>
      <c r="AD28" s="49"/>
      <c r="AN28" s="2" t="e">
        <f>IF(AO28="FALSE",R28,IF(T28="風除室",1/((1/R28)+0.1),0.5*R28+0.5*(1/((1/R28)+AO28))))</f>
        <v>#DIV/0!</v>
      </c>
      <c r="AO28" s="40" t="b">
        <f>IF(T28="","FALSE",IF(T28="雨戸",0.1,IF(T28="ｼｬｯﾀｰ",0.1,IF(T28="障子",0.18,IF(T28="風除室",0.1)))))</f>
        <v>0</v>
      </c>
    </row>
    <row r="29" spans="2:41" s="2" customFormat="1" ht="22.05" customHeight="1" thickBot="1">
      <c r="J29" s="635" t="s">
        <v>216</v>
      </c>
      <c r="K29" s="636"/>
      <c r="L29" s="636"/>
      <c r="M29" s="636"/>
      <c r="N29" s="636"/>
      <c r="O29" s="636"/>
      <c r="P29" s="636"/>
      <c r="Q29" s="636"/>
      <c r="R29" s="636"/>
      <c r="S29" s="636"/>
      <c r="T29" s="636"/>
      <c r="U29" s="637"/>
      <c r="V29" s="725">
        <f>SUM(V26:W28)</f>
        <v>0</v>
      </c>
      <c r="W29" s="725"/>
      <c r="X29" s="725">
        <f>SUM(X26:Y28)</f>
        <v>0</v>
      </c>
      <c r="Y29" s="725"/>
      <c r="Z29" s="725">
        <f>SUM(Z26:AA28)</f>
        <v>0</v>
      </c>
      <c r="AA29" s="726"/>
      <c r="AO29" s="40"/>
    </row>
    <row r="30" spans="2:41" s="2" customFormat="1" ht="10" customHeight="1">
      <c r="J30" s="26"/>
      <c r="K30" s="26"/>
      <c r="L30" s="26"/>
      <c r="M30" s="26"/>
      <c r="N30" s="26"/>
      <c r="O30" s="26"/>
      <c r="P30" s="26"/>
      <c r="Q30" s="26"/>
      <c r="R30" s="26"/>
      <c r="S30" s="26"/>
      <c r="T30" s="26"/>
      <c r="U30" s="26"/>
      <c r="V30" s="73"/>
      <c r="W30" s="73"/>
      <c r="X30" s="73"/>
      <c r="Y30" s="73"/>
      <c r="Z30" s="73"/>
      <c r="AA30" s="73"/>
      <c r="AO30" s="40"/>
    </row>
    <row r="31" spans="2:41" s="2" customFormat="1" ht="22.05" customHeight="1" thickBot="1">
      <c r="J31" s="4" t="s">
        <v>15</v>
      </c>
      <c r="K31" s="4"/>
      <c r="L31" s="4"/>
      <c r="AO31" s="40"/>
    </row>
    <row r="32" spans="2:41" s="2" customFormat="1" ht="22.05" customHeight="1">
      <c r="J32" s="738" t="s">
        <v>0</v>
      </c>
      <c r="K32" s="739"/>
      <c r="L32" s="743" t="s">
        <v>159</v>
      </c>
      <c r="M32" s="744"/>
      <c r="N32" s="743" t="s">
        <v>160</v>
      </c>
      <c r="O32" s="744"/>
      <c r="P32" s="780" t="s">
        <v>161</v>
      </c>
      <c r="Q32" s="781"/>
      <c r="R32" s="665" t="s">
        <v>154</v>
      </c>
      <c r="S32" s="660"/>
      <c r="T32" s="665" t="s">
        <v>158</v>
      </c>
      <c r="U32" s="660"/>
      <c r="V32" s="665" t="s">
        <v>156</v>
      </c>
      <c r="W32" s="660"/>
      <c r="X32" s="665" t="s">
        <v>123</v>
      </c>
      <c r="Y32" s="686"/>
      <c r="AO32" s="40"/>
    </row>
    <row r="33" spans="2:41" s="2" customFormat="1" ht="22.05" customHeight="1">
      <c r="J33" s="740"/>
      <c r="K33" s="741"/>
      <c r="L33" s="745"/>
      <c r="M33" s="746"/>
      <c r="N33" s="745"/>
      <c r="O33" s="746"/>
      <c r="P33" s="782"/>
      <c r="Q33" s="783"/>
      <c r="R33" s="662"/>
      <c r="S33" s="662"/>
      <c r="T33" s="666"/>
      <c r="U33" s="662"/>
      <c r="V33" s="666"/>
      <c r="W33" s="662"/>
      <c r="X33" s="662"/>
      <c r="Y33" s="687"/>
      <c r="AO33" s="40"/>
    </row>
    <row r="34" spans="2:41" s="2" customFormat="1" ht="22.05" customHeight="1" thickBot="1">
      <c r="J34" s="742"/>
      <c r="K34" s="645"/>
      <c r="L34" s="648"/>
      <c r="M34" s="747"/>
      <c r="N34" s="648"/>
      <c r="O34" s="747"/>
      <c r="P34" s="784"/>
      <c r="Q34" s="785"/>
      <c r="R34" s="664"/>
      <c r="S34" s="664"/>
      <c r="T34" s="664"/>
      <c r="U34" s="664"/>
      <c r="V34" s="664"/>
      <c r="W34" s="664"/>
      <c r="X34" s="664"/>
      <c r="Y34" s="688"/>
    </row>
    <row r="35" spans="2:41" s="2" customFormat="1" ht="22.05" customHeight="1">
      <c r="J35" s="696"/>
      <c r="K35" s="775"/>
      <c r="L35" s="776"/>
      <c r="M35" s="777"/>
      <c r="N35" s="776"/>
      <c r="O35" s="777"/>
      <c r="P35" s="778" t="str">
        <f>IF(L35="","",L35-N35)</f>
        <v/>
      </c>
      <c r="Q35" s="779"/>
      <c r="R35" s="701" t="str">
        <f>IF(L35="","",ROUND(部位Ｕ計算!$H$50,3))</f>
        <v/>
      </c>
      <c r="S35" s="701"/>
      <c r="T35" s="705" t="str">
        <f>IF(P35="","",P35*R35*0.034*$V$4)</f>
        <v/>
      </c>
      <c r="U35" s="705"/>
      <c r="V35" s="718" t="str">
        <f>IF(P35="","",IF(ISERROR(P35*R35*0.034*$X$4),"-",P35*R35*0.034*$X$4))</f>
        <v/>
      </c>
      <c r="W35" s="720"/>
      <c r="X35" s="761" t="str">
        <f>IF(R35="","",R35*P35)</f>
        <v/>
      </c>
      <c r="Y35" s="762"/>
      <c r="AD35" s="49"/>
      <c r="AE35" s="49"/>
      <c r="AF35" s="49"/>
    </row>
    <row r="36" spans="2:41" s="2" customFormat="1" ht="22.05" customHeight="1">
      <c r="J36" s="671"/>
      <c r="K36" s="713"/>
      <c r="L36" s="714"/>
      <c r="M36" s="717"/>
      <c r="N36" s="714"/>
      <c r="O36" s="717"/>
      <c r="P36" s="786" t="str">
        <f t="shared" ref="P36:P37" si="10">IF(L36="","",L36-N36)</f>
        <v/>
      </c>
      <c r="Q36" s="787"/>
      <c r="R36" s="714" t="str">
        <f>IF(L36="","",ROUND(部位Ｕ計算!$H$50,3))</f>
        <v/>
      </c>
      <c r="S36" s="717"/>
      <c r="T36" s="718" t="str">
        <f t="shared" ref="T36:T39" si="11">IF(P36="","",P36*R36*0.034*$V$4)</f>
        <v/>
      </c>
      <c r="U36" s="720"/>
      <c r="V36" s="718" t="str">
        <f t="shared" ref="V36:V39" si="12">IF(P36="","",IF(ISERROR(P36*R36*0.034*$X$4),"-",P36*R36*0.034*$X$4))</f>
        <v/>
      </c>
      <c r="W36" s="720"/>
      <c r="X36" s="718" t="str">
        <f t="shared" ref="X36:X39" si="13">IF(R36="","",R36*P36)</f>
        <v/>
      </c>
      <c r="Y36" s="719"/>
      <c r="AD36" s="49"/>
      <c r="AE36" s="49"/>
      <c r="AF36" s="49"/>
    </row>
    <row r="37" spans="2:41" s="2" customFormat="1" ht="22.05" customHeight="1">
      <c r="J37" s="671"/>
      <c r="K37" s="713"/>
      <c r="L37" s="714"/>
      <c r="M37" s="717"/>
      <c r="N37" s="714"/>
      <c r="O37" s="717"/>
      <c r="P37" s="786" t="str">
        <f t="shared" si="10"/>
        <v/>
      </c>
      <c r="Q37" s="787"/>
      <c r="R37" s="714" t="str">
        <f>IF(L37="","",ROUND(部位Ｕ計算!$H$50,3))</f>
        <v/>
      </c>
      <c r="S37" s="717"/>
      <c r="T37" s="718" t="str">
        <f t="shared" si="11"/>
        <v/>
      </c>
      <c r="U37" s="720"/>
      <c r="V37" s="718" t="str">
        <f t="shared" si="12"/>
        <v/>
      </c>
      <c r="W37" s="720"/>
      <c r="X37" s="718" t="str">
        <f t="shared" si="13"/>
        <v/>
      </c>
      <c r="Y37" s="719"/>
      <c r="AD37" s="49"/>
      <c r="AE37" s="49"/>
      <c r="AF37" s="49"/>
    </row>
    <row r="38" spans="2:41" s="2" customFormat="1" ht="22.05" customHeight="1">
      <c r="J38" s="671"/>
      <c r="K38" s="713"/>
      <c r="L38" s="714"/>
      <c r="M38" s="717"/>
      <c r="N38" s="714"/>
      <c r="O38" s="717"/>
      <c r="P38" s="786" t="str">
        <f>IF(L38="","",L38-N38)</f>
        <v/>
      </c>
      <c r="Q38" s="787"/>
      <c r="R38" s="676" t="str">
        <f>IF(L38="","",ROUND(部位Ｕ計算!$H$50,3))</f>
        <v/>
      </c>
      <c r="S38" s="676"/>
      <c r="T38" s="705" t="str">
        <f t="shared" si="11"/>
        <v/>
      </c>
      <c r="U38" s="705"/>
      <c r="V38" s="718" t="str">
        <f t="shared" si="12"/>
        <v/>
      </c>
      <c r="W38" s="720"/>
      <c r="X38" s="705" t="str">
        <f t="shared" si="13"/>
        <v/>
      </c>
      <c r="Y38" s="706"/>
      <c r="AD38" s="49"/>
      <c r="AE38" s="49"/>
      <c r="AF38" s="49"/>
    </row>
    <row r="39" spans="2:41" s="2" customFormat="1" ht="22.05" customHeight="1" thickBot="1">
      <c r="J39" s="727"/>
      <c r="K39" s="798"/>
      <c r="L39" s="799"/>
      <c r="M39" s="800"/>
      <c r="N39" s="799"/>
      <c r="O39" s="800"/>
      <c r="P39" s="801" t="str">
        <f>IF(L39="","",L39-N39)</f>
        <v/>
      </c>
      <c r="Q39" s="802"/>
      <c r="R39" s="809" t="str">
        <f>IF(L39="","",ROUND(部位Ｕ計算!$H$50,3))</f>
        <v/>
      </c>
      <c r="S39" s="809"/>
      <c r="T39" s="723" t="str">
        <f t="shared" si="11"/>
        <v/>
      </c>
      <c r="U39" s="723"/>
      <c r="V39" s="803" t="str">
        <f t="shared" si="12"/>
        <v/>
      </c>
      <c r="W39" s="804"/>
      <c r="X39" s="723" t="str">
        <f t="shared" si="13"/>
        <v/>
      </c>
      <c r="Y39" s="724"/>
      <c r="AD39" s="49"/>
      <c r="AE39" s="49"/>
      <c r="AF39" s="49"/>
    </row>
    <row r="40" spans="2:41" s="2" customFormat="1" ht="22.05" customHeight="1" thickBot="1">
      <c r="J40" s="635" t="s">
        <v>217</v>
      </c>
      <c r="K40" s="636"/>
      <c r="L40" s="636"/>
      <c r="M40" s="636"/>
      <c r="N40" s="636"/>
      <c r="O40" s="636"/>
      <c r="P40" s="636"/>
      <c r="Q40" s="636"/>
      <c r="R40" s="636"/>
      <c r="S40" s="636"/>
      <c r="T40" s="725">
        <f>SUM(T35:U39)</f>
        <v>0</v>
      </c>
      <c r="U40" s="725"/>
      <c r="V40" s="725">
        <f>IF(共通条件・結果!AA7="８地域","-",SUM(V35:W39))</f>
        <v>0</v>
      </c>
      <c r="W40" s="725"/>
      <c r="X40" s="725">
        <f>SUM(X35:Y39)</f>
        <v>0</v>
      </c>
      <c r="Y40" s="726"/>
    </row>
    <row r="41" spans="2:41" s="2" customFormat="1" ht="11.95">
      <c r="J41" s="74" t="s">
        <v>168</v>
      </c>
    </row>
    <row r="42" spans="2:41" s="2" customFormat="1" ht="22.05" customHeight="1" thickBot="1">
      <c r="B42" s="4" t="s">
        <v>218</v>
      </c>
    </row>
    <row r="43" spans="2:41" s="2" customFormat="1" ht="22.05" customHeight="1">
      <c r="B43" s="788" t="s">
        <v>195</v>
      </c>
      <c r="C43" s="789"/>
      <c r="D43" s="444" t="s">
        <v>37</v>
      </c>
      <c r="E43" s="445"/>
      <c r="F43" s="445"/>
      <c r="G43" s="445"/>
      <c r="H43" s="445"/>
      <c r="I43" s="445"/>
      <c r="J43" s="480"/>
      <c r="K43" s="68"/>
      <c r="L43" s="794">
        <f>Q43+U43+Y43</f>
        <v>0</v>
      </c>
      <c r="M43" s="794"/>
      <c r="N43" s="794"/>
      <c r="O43" s="68" t="s">
        <v>22</v>
      </c>
      <c r="P43" s="11" t="s">
        <v>21</v>
      </c>
      <c r="Q43" s="795">
        <f>D8*F8+D9*F9+D10*F10+D11*F11+D12*F12+D13*F13+D14*F14+D15*F15+D16*F16+D17*F17+D18*F18+D19*F19</f>
        <v>0</v>
      </c>
      <c r="R43" s="795"/>
      <c r="S43" s="75" t="s">
        <v>23</v>
      </c>
      <c r="T43" s="75" t="s">
        <v>20</v>
      </c>
      <c r="U43" s="796">
        <f>N26*P26+N27*P27+N28*P28</f>
        <v>0</v>
      </c>
      <c r="V43" s="796"/>
      <c r="W43" s="75" t="s">
        <v>23</v>
      </c>
      <c r="X43" s="75" t="s">
        <v>1</v>
      </c>
      <c r="Y43" s="668">
        <f>SUM(P35:Q39)</f>
        <v>0</v>
      </c>
      <c r="Z43" s="668"/>
      <c r="AA43" s="76" t="s">
        <v>17</v>
      </c>
    </row>
    <row r="44" spans="2:41" s="2" customFormat="1" ht="22.05" customHeight="1">
      <c r="B44" s="790"/>
      <c r="C44" s="791"/>
      <c r="D44" s="483" t="s">
        <v>47</v>
      </c>
      <c r="E44" s="484"/>
      <c r="F44" s="484"/>
      <c r="G44" s="484"/>
      <c r="H44" s="484"/>
      <c r="I44" s="484"/>
      <c r="J44" s="485"/>
      <c r="K44" s="71"/>
      <c r="L44" s="71"/>
      <c r="M44" s="71"/>
      <c r="N44" s="71"/>
      <c r="O44" s="71"/>
      <c r="P44" s="71"/>
      <c r="Q44" s="71"/>
      <c r="R44" s="71"/>
      <c r="S44" s="71"/>
      <c r="T44" s="71"/>
      <c r="U44" s="71"/>
      <c r="V44" s="71"/>
      <c r="W44" s="806">
        <f>V20+V29+T40</f>
        <v>0</v>
      </c>
      <c r="X44" s="806"/>
      <c r="Y44" s="806"/>
      <c r="Z44" s="807" t="s">
        <v>126</v>
      </c>
      <c r="AA44" s="808"/>
    </row>
    <row r="45" spans="2:41" s="2" customFormat="1" ht="22.05" customHeight="1">
      <c r="B45" s="790"/>
      <c r="C45" s="791"/>
      <c r="D45" s="483" t="s">
        <v>48</v>
      </c>
      <c r="E45" s="484"/>
      <c r="F45" s="484"/>
      <c r="G45" s="484"/>
      <c r="H45" s="484"/>
      <c r="I45" s="484"/>
      <c r="J45" s="485"/>
      <c r="K45" s="71"/>
      <c r="L45" s="71"/>
      <c r="M45" s="71"/>
      <c r="N45" s="71"/>
      <c r="O45" s="71"/>
      <c r="P45" s="71"/>
      <c r="Q45" s="71"/>
      <c r="R45" s="71"/>
      <c r="S45" s="71"/>
      <c r="T45" s="71"/>
      <c r="U45" s="71"/>
      <c r="V45" s="71"/>
      <c r="W45" s="806">
        <f>IF(共通条件・結果!AA7="８地域","-",$X$20+$X$29+$V$40)</f>
        <v>0</v>
      </c>
      <c r="X45" s="806"/>
      <c r="Y45" s="806"/>
      <c r="Z45" s="807" t="s">
        <v>126</v>
      </c>
      <c r="AA45" s="808"/>
    </row>
    <row r="46" spans="2:41" s="2" customFormat="1" ht="22.05" customHeight="1" thickBot="1">
      <c r="B46" s="792"/>
      <c r="C46" s="793"/>
      <c r="D46" s="466" t="s">
        <v>18</v>
      </c>
      <c r="E46" s="467"/>
      <c r="F46" s="467"/>
      <c r="G46" s="467"/>
      <c r="H46" s="467"/>
      <c r="I46" s="467"/>
      <c r="J46" s="468"/>
      <c r="K46" s="69"/>
      <c r="L46" s="69"/>
      <c r="M46" s="69"/>
      <c r="N46" s="69"/>
      <c r="O46" s="69"/>
      <c r="P46" s="69"/>
      <c r="Q46" s="69"/>
      <c r="R46" s="69"/>
      <c r="S46" s="69"/>
      <c r="T46" s="69"/>
      <c r="U46" s="69"/>
      <c r="V46" s="69"/>
      <c r="W46" s="805">
        <f>Z20+Z29+X40</f>
        <v>0</v>
      </c>
      <c r="X46" s="805"/>
      <c r="Y46" s="805"/>
      <c r="Z46" s="70" t="s">
        <v>19</v>
      </c>
      <c r="AA46" s="77"/>
    </row>
    <row r="47" spans="2:41" s="2" customFormat="1" ht="22.05" customHeight="1"/>
    <row r="48" spans="2:41" s="2" customFormat="1" ht="22.05" customHeight="1"/>
    <row r="49" s="2" customFormat="1" ht="22.05" customHeight="1"/>
    <row r="50" s="2" customFormat="1" ht="22.05" customHeight="1"/>
    <row r="51" s="2" customFormat="1" ht="22.05" customHeight="1"/>
    <row r="52" s="2" customFormat="1" ht="22.05" customHeight="1"/>
    <row r="53" s="2" customFormat="1" ht="22.05" customHeight="1"/>
    <row r="54" s="2" customFormat="1" ht="22.05" customHeight="1"/>
    <row r="55" s="2" customFormat="1" ht="22.05" customHeight="1"/>
    <row r="56" s="2" customFormat="1" ht="22.05" customHeight="1"/>
    <row r="57" s="2" customFormat="1" ht="22.05" customHeight="1"/>
    <row r="58" s="2" customFormat="1" ht="22.05" customHeight="1"/>
    <row r="59" s="2" customFormat="1" ht="22.05" customHeight="1"/>
    <row r="60" s="2" customFormat="1" ht="22.05" customHeight="1"/>
    <row r="61" s="2" customFormat="1" ht="22.05" customHeight="1"/>
    <row r="62" s="2" customFormat="1" ht="22.05" customHeight="1"/>
    <row r="63" s="2" customFormat="1" ht="25" customHeight="1"/>
    <row r="64" s="2" customFormat="1" ht="25" customHeight="1"/>
    <row r="65" s="2" customFormat="1" ht="25" customHeight="1"/>
    <row r="66" s="2" customFormat="1" ht="25" customHeight="1"/>
    <row r="67" s="2" customFormat="1" ht="25" customHeight="1"/>
    <row r="68" s="2" customFormat="1" ht="25" customHeight="1"/>
    <row r="69" s="2" customFormat="1" ht="25" customHeight="1"/>
    <row r="70" s="2" customFormat="1" ht="25" customHeight="1"/>
    <row r="71" s="2" customFormat="1" ht="25" customHeight="1"/>
    <row r="72" s="2" customFormat="1" ht="25" customHeight="1"/>
    <row r="73" s="2" customFormat="1" ht="25" customHeight="1"/>
    <row r="74" s="2" customFormat="1" ht="25" customHeight="1"/>
    <row r="75" s="2" customFormat="1" ht="25" customHeight="1"/>
    <row r="76" s="2" customFormat="1" ht="25" customHeight="1"/>
    <row r="77" s="2" customFormat="1" ht="25" customHeight="1"/>
    <row r="78" s="2" customFormat="1" ht="25" customHeight="1"/>
    <row r="79" s="2" customFormat="1" ht="25" customHeight="1"/>
    <row r="80" s="2" customFormat="1" ht="25" customHeight="1"/>
    <row r="81" s="2" customFormat="1" ht="25" customHeight="1"/>
    <row r="82" s="2" customFormat="1" ht="25" customHeight="1"/>
    <row r="83" s="2" customFormat="1" ht="25" customHeight="1"/>
    <row r="84" s="2" customFormat="1" ht="25" customHeight="1"/>
    <row r="85" s="2" customFormat="1" ht="25" customHeight="1"/>
    <row r="86" s="2" customFormat="1" ht="25" customHeight="1"/>
    <row r="87" s="2" customFormat="1" ht="25" customHeight="1"/>
    <row r="88" s="2" customFormat="1" ht="25" customHeight="1"/>
    <row r="89" s="2" customFormat="1" ht="25" customHeight="1"/>
    <row r="90" s="2" customFormat="1" ht="25" customHeight="1"/>
    <row r="91" s="2" customFormat="1" ht="25" customHeight="1"/>
    <row r="92" s="2" customFormat="1" ht="25" customHeight="1"/>
    <row r="93" s="2" customFormat="1" ht="25" customHeight="1"/>
    <row r="94" s="2" customFormat="1" ht="25" customHeight="1"/>
    <row r="95" s="2" customFormat="1" ht="25" customHeight="1"/>
    <row r="96" s="3" customFormat="1" ht="25" customHeight="1"/>
    <row r="97" s="3" customFormat="1" ht="25" customHeight="1"/>
    <row r="98" ht="25" customHeight="1"/>
    <row r="99" ht="25" customHeight="1"/>
    <row r="100" ht="25" customHeight="1"/>
    <row r="101" ht="25" customHeight="1"/>
    <row r="102" ht="25" customHeight="1"/>
    <row r="103" ht="25" customHeight="1"/>
    <row r="104" ht="25" customHeight="1"/>
    <row r="105" ht="25" customHeight="1"/>
    <row r="106" ht="25" customHeight="1"/>
    <row r="107" ht="25" customHeight="1"/>
    <row r="108" ht="25" customHeight="1"/>
  </sheetData>
  <sheetProtection algorithmName="SHA-512" hashValue="Q06T51jZZBVkAE6DACYmRdJryB0nIhG7TsyRfv+NqnqTZ/PEUR6wwvepcH8uboJaMObXEXs0hwPZaSNQCPnIXw==" saltValue="pYorvNEQBlAW0bLzGbZH/A==" spinCount="100000" sheet="1" objects="1" scenarios="1" selectLockedCells="1"/>
  <mergeCells count="289">
    <mergeCell ref="D44:J44"/>
    <mergeCell ref="W44:Y44"/>
    <mergeCell ref="Z44:AA44"/>
    <mergeCell ref="D45:J45"/>
    <mergeCell ref="W45:Y45"/>
    <mergeCell ref="Z45:AA45"/>
    <mergeCell ref="J40:S40"/>
    <mergeCell ref="T40:U40"/>
    <mergeCell ref="V40:W40"/>
    <mergeCell ref="X40:Y40"/>
    <mergeCell ref="B43:C46"/>
    <mergeCell ref="D43:J43"/>
    <mergeCell ref="L43:N43"/>
    <mergeCell ref="Q43:R43"/>
    <mergeCell ref="U43:V43"/>
    <mergeCell ref="Y43:Z43"/>
    <mergeCell ref="V38:W38"/>
    <mergeCell ref="X38:Y38"/>
    <mergeCell ref="J39:K39"/>
    <mergeCell ref="L39:M39"/>
    <mergeCell ref="N39:O39"/>
    <mergeCell ref="P39:Q39"/>
    <mergeCell ref="R39:S39"/>
    <mergeCell ref="T39:U39"/>
    <mergeCell ref="V39:W39"/>
    <mergeCell ref="X39:Y39"/>
    <mergeCell ref="J38:K38"/>
    <mergeCell ref="L38:M38"/>
    <mergeCell ref="N38:O38"/>
    <mergeCell ref="P38:Q38"/>
    <mergeCell ref="R38:S38"/>
    <mergeCell ref="T38:U38"/>
    <mergeCell ref="D46:J46"/>
    <mergeCell ref="W46:Y46"/>
    <mergeCell ref="V36:W36"/>
    <mergeCell ref="X36:Y36"/>
    <mergeCell ref="J37:K37"/>
    <mergeCell ref="L37:M37"/>
    <mergeCell ref="N37:O37"/>
    <mergeCell ref="P37:Q37"/>
    <mergeCell ref="R37:S37"/>
    <mergeCell ref="T37:U37"/>
    <mergeCell ref="V37:W37"/>
    <mergeCell ref="X37:Y37"/>
    <mergeCell ref="J36:K36"/>
    <mergeCell ref="L36:M36"/>
    <mergeCell ref="N36:O36"/>
    <mergeCell ref="P36:Q36"/>
    <mergeCell ref="R36:S36"/>
    <mergeCell ref="T36:U36"/>
    <mergeCell ref="J35:K35"/>
    <mergeCell ref="L35:M35"/>
    <mergeCell ref="N35:O35"/>
    <mergeCell ref="P35:Q35"/>
    <mergeCell ref="R35:S35"/>
    <mergeCell ref="T35:U35"/>
    <mergeCell ref="V35:W35"/>
    <mergeCell ref="X35:Y35"/>
    <mergeCell ref="J32:K34"/>
    <mergeCell ref="L32:M34"/>
    <mergeCell ref="N32:O34"/>
    <mergeCell ref="P32:Q34"/>
    <mergeCell ref="R32:S34"/>
    <mergeCell ref="T32:U34"/>
    <mergeCell ref="Z28:AA28"/>
    <mergeCell ref="V29:W29"/>
    <mergeCell ref="X29:Y29"/>
    <mergeCell ref="Z29:AA29"/>
    <mergeCell ref="V27:W27"/>
    <mergeCell ref="X27:Y27"/>
    <mergeCell ref="Z27:AA27"/>
    <mergeCell ref="V32:W34"/>
    <mergeCell ref="X32:Y34"/>
    <mergeCell ref="J28:M28"/>
    <mergeCell ref="N28:O28"/>
    <mergeCell ref="P28:Q28"/>
    <mergeCell ref="V26:W26"/>
    <mergeCell ref="X26:Y26"/>
    <mergeCell ref="V28:W28"/>
    <mergeCell ref="X28:Y28"/>
    <mergeCell ref="R28:S28"/>
    <mergeCell ref="T28:U28"/>
    <mergeCell ref="Z26:AA26"/>
    <mergeCell ref="J27:M27"/>
    <mergeCell ref="N27:O27"/>
    <mergeCell ref="P27:Q27"/>
    <mergeCell ref="AN23:AO23"/>
    <mergeCell ref="J26:M26"/>
    <mergeCell ref="N26:O26"/>
    <mergeCell ref="P26:Q26"/>
    <mergeCell ref="R26:S26"/>
    <mergeCell ref="T26:U26"/>
    <mergeCell ref="R27:S27"/>
    <mergeCell ref="T27:U27"/>
    <mergeCell ref="AN21:AO21"/>
    <mergeCell ref="J23:M25"/>
    <mergeCell ref="V23:W25"/>
    <mergeCell ref="X23:Y25"/>
    <mergeCell ref="Z23:AA25"/>
    <mergeCell ref="N23:Q24"/>
    <mergeCell ref="R23:S25"/>
    <mergeCell ref="T23:U25"/>
    <mergeCell ref="N25:O25"/>
    <mergeCell ref="P25:Q25"/>
    <mergeCell ref="T19:U19"/>
    <mergeCell ref="V19:W19"/>
    <mergeCell ref="X19:Y19"/>
    <mergeCell ref="Z19:AA19"/>
    <mergeCell ref="B20:U20"/>
    <mergeCell ref="V20:W20"/>
    <mergeCell ref="X20:Y20"/>
    <mergeCell ref="Z20:AA20"/>
    <mergeCell ref="Z18:AA18"/>
    <mergeCell ref="B19:C19"/>
    <mergeCell ref="D19:E19"/>
    <mergeCell ref="F19:G19"/>
    <mergeCell ref="H19:I19"/>
    <mergeCell ref="J19:K19"/>
    <mergeCell ref="L19:M19"/>
    <mergeCell ref="N19:O19"/>
    <mergeCell ref="P19:Q19"/>
    <mergeCell ref="R19:S19"/>
    <mergeCell ref="N18:O18"/>
    <mergeCell ref="P18:Q18"/>
    <mergeCell ref="R18:S18"/>
    <mergeCell ref="T18:U18"/>
    <mergeCell ref="V18:W18"/>
    <mergeCell ref="X18:Y18"/>
    <mergeCell ref="T17:U17"/>
    <mergeCell ref="V17:W17"/>
    <mergeCell ref="X17:Y17"/>
    <mergeCell ref="Z17:AA17"/>
    <mergeCell ref="B18:C18"/>
    <mergeCell ref="D18:E18"/>
    <mergeCell ref="F18:G18"/>
    <mergeCell ref="H18:I18"/>
    <mergeCell ref="J18:K18"/>
    <mergeCell ref="L18:M18"/>
    <mergeCell ref="B17:C17"/>
    <mergeCell ref="D17:E17"/>
    <mergeCell ref="F17:G17"/>
    <mergeCell ref="H17:I17"/>
    <mergeCell ref="J17:K17"/>
    <mergeCell ref="L17:M17"/>
    <mergeCell ref="N17:O17"/>
    <mergeCell ref="P17:Q17"/>
    <mergeCell ref="R17:S17"/>
    <mergeCell ref="T15:U15"/>
    <mergeCell ref="V15:W15"/>
    <mergeCell ref="X15:Y15"/>
    <mergeCell ref="Z15:AA15"/>
    <mergeCell ref="B16:C16"/>
    <mergeCell ref="D16:E16"/>
    <mergeCell ref="F16:G16"/>
    <mergeCell ref="H16:I16"/>
    <mergeCell ref="J16:K16"/>
    <mergeCell ref="L16:M16"/>
    <mergeCell ref="Z16:AA16"/>
    <mergeCell ref="N16:O16"/>
    <mergeCell ref="P16:Q16"/>
    <mergeCell ref="R16:S16"/>
    <mergeCell ref="T16:U16"/>
    <mergeCell ref="V16:W16"/>
    <mergeCell ref="X16:Y16"/>
    <mergeCell ref="B15:C15"/>
    <mergeCell ref="D15:E15"/>
    <mergeCell ref="F15:G15"/>
    <mergeCell ref="H15:I15"/>
    <mergeCell ref="J15:K15"/>
    <mergeCell ref="L15:M15"/>
    <mergeCell ref="N15:O15"/>
    <mergeCell ref="P15:Q15"/>
    <mergeCell ref="R15:S15"/>
    <mergeCell ref="T13:U13"/>
    <mergeCell ref="V13:W13"/>
    <mergeCell ref="X13:Y13"/>
    <mergeCell ref="Z13:AA13"/>
    <mergeCell ref="B14:C14"/>
    <mergeCell ref="D14:E14"/>
    <mergeCell ref="F14:G14"/>
    <mergeCell ref="H14:I14"/>
    <mergeCell ref="J14:K14"/>
    <mergeCell ref="L14:M14"/>
    <mergeCell ref="Z14:AA14"/>
    <mergeCell ref="N14:O14"/>
    <mergeCell ref="P14:Q14"/>
    <mergeCell ref="R14:S14"/>
    <mergeCell ref="T14:U14"/>
    <mergeCell ref="V14:W14"/>
    <mergeCell ref="X14:Y14"/>
    <mergeCell ref="B13:C13"/>
    <mergeCell ref="D13:E13"/>
    <mergeCell ref="F13:G13"/>
    <mergeCell ref="H13:I13"/>
    <mergeCell ref="J13:K13"/>
    <mergeCell ref="L13:M13"/>
    <mergeCell ref="N13:O13"/>
    <mergeCell ref="P13:Q13"/>
    <mergeCell ref="R13:S13"/>
    <mergeCell ref="T11:U11"/>
    <mergeCell ref="V11:W11"/>
    <mergeCell ref="X11:Y11"/>
    <mergeCell ref="Z11:AA11"/>
    <mergeCell ref="B12:C12"/>
    <mergeCell ref="D12:E12"/>
    <mergeCell ref="F12:G12"/>
    <mergeCell ref="H12:I12"/>
    <mergeCell ref="J12:K12"/>
    <mergeCell ref="L12:M12"/>
    <mergeCell ref="Z12:AA12"/>
    <mergeCell ref="N12:O12"/>
    <mergeCell ref="P12:Q12"/>
    <mergeCell ref="R12:S12"/>
    <mergeCell ref="T12:U12"/>
    <mergeCell ref="V12:W12"/>
    <mergeCell ref="X12:Y12"/>
    <mergeCell ref="B11:C11"/>
    <mergeCell ref="D11:E11"/>
    <mergeCell ref="F11:G11"/>
    <mergeCell ref="H11:I11"/>
    <mergeCell ref="J11:K11"/>
    <mergeCell ref="L11:M11"/>
    <mergeCell ref="N11:O11"/>
    <mergeCell ref="P11:Q11"/>
    <mergeCell ref="R11:S11"/>
    <mergeCell ref="X9:Y9"/>
    <mergeCell ref="Z9:AA9"/>
    <mergeCell ref="B10:C10"/>
    <mergeCell ref="D10:E10"/>
    <mergeCell ref="F10:G10"/>
    <mergeCell ref="H10:I10"/>
    <mergeCell ref="J10:K10"/>
    <mergeCell ref="L10:M10"/>
    <mergeCell ref="Z10:AA10"/>
    <mergeCell ref="N10:O10"/>
    <mergeCell ref="P10:Q10"/>
    <mergeCell ref="R10:S10"/>
    <mergeCell ref="T10:U10"/>
    <mergeCell ref="V10:W10"/>
    <mergeCell ref="X10:Y10"/>
    <mergeCell ref="R9:S9"/>
    <mergeCell ref="T9:U9"/>
    <mergeCell ref="V9:W9"/>
    <mergeCell ref="N8:O8"/>
    <mergeCell ref="P8:Q8"/>
    <mergeCell ref="R8:S8"/>
    <mergeCell ref="T8:U8"/>
    <mergeCell ref="V8:W8"/>
    <mergeCell ref="X8:Y8"/>
    <mergeCell ref="B8:C8"/>
    <mergeCell ref="D8:E8"/>
    <mergeCell ref="F8:G8"/>
    <mergeCell ref="H8:I8"/>
    <mergeCell ref="J8:K8"/>
    <mergeCell ref="L8:M8"/>
    <mergeCell ref="AD6:AE6"/>
    <mergeCell ref="AH6:AI6"/>
    <mergeCell ref="AK6:AL6"/>
    <mergeCell ref="AN6:AO6"/>
    <mergeCell ref="P7:Q7"/>
    <mergeCell ref="R7:S7"/>
    <mergeCell ref="T7:U7"/>
    <mergeCell ref="V5:W7"/>
    <mergeCell ref="X5:Y7"/>
    <mergeCell ref="Z5:AA7"/>
    <mergeCell ref="J29:U29"/>
    <mergeCell ref="D6:E7"/>
    <mergeCell ref="F6:G7"/>
    <mergeCell ref="N6:O7"/>
    <mergeCell ref="P6:U6"/>
    <mergeCell ref="B2:AA2"/>
    <mergeCell ref="R4:U4"/>
    <mergeCell ref="V4:W4"/>
    <mergeCell ref="X4:Y4"/>
    <mergeCell ref="B5:C7"/>
    <mergeCell ref="D5:G5"/>
    <mergeCell ref="H5:I7"/>
    <mergeCell ref="J5:K7"/>
    <mergeCell ref="L5:M7"/>
    <mergeCell ref="N5:U5"/>
    <mergeCell ref="Z8:AA8"/>
    <mergeCell ref="B9:C9"/>
    <mergeCell ref="D9:E9"/>
    <mergeCell ref="F9:G9"/>
    <mergeCell ref="H9:I9"/>
    <mergeCell ref="J9:K9"/>
    <mergeCell ref="L9:M9"/>
    <mergeCell ref="N9:O9"/>
    <mergeCell ref="P9:Q9"/>
  </mergeCells>
  <phoneticPr fontId="4"/>
  <conditionalFormatting sqref="Y43:Z43">
    <cfRule type="expression" dxfId="94" priority="23" stopIfTrue="1">
      <formula>$Y$43=0</formula>
    </cfRule>
  </conditionalFormatting>
  <conditionalFormatting sqref="Q43:R43">
    <cfRule type="expression" dxfId="93" priority="22" stopIfTrue="1">
      <formula>$Q$43=0</formula>
    </cfRule>
  </conditionalFormatting>
  <conditionalFormatting sqref="U43:V43">
    <cfRule type="expression" dxfId="92" priority="21" stopIfTrue="1">
      <formula>$U$43=0</formula>
    </cfRule>
  </conditionalFormatting>
  <conditionalFormatting sqref="L43:N43">
    <cfRule type="expression" dxfId="91" priority="20" stopIfTrue="1">
      <formula>$L$43=0</formula>
    </cfRule>
  </conditionalFormatting>
  <conditionalFormatting sqref="X8:Y8">
    <cfRule type="expression" dxfId="90" priority="18" stopIfTrue="1">
      <formula>#VALUE!</formula>
    </cfRule>
    <cfRule type="expression" dxfId="89" priority="19" stopIfTrue="1">
      <formula>#VALUE!</formula>
    </cfRule>
  </conditionalFormatting>
  <conditionalFormatting sqref="X19:Y19">
    <cfRule type="expression" dxfId="88" priority="17" stopIfTrue="1">
      <formula>#VALUE!</formula>
    </cfRule>
  </conditionalFormatting>
  <conditionalFormatting sqref="X8:Y8">
    <cfRule type="expression" dxfId="87" priority="15" stopIfTrue="1">
      <formula>#VALUE!</formula>
    </cfRule>
    <cfRule type="expression" dxfId="86" priority="16" stopIfTrue="1">
      <formula>#VALUE!</formula>
    </cfRule>
  </conditionalFormatting>
  <conditionalFormatting sqref="X19:Y19">
    <cfRule type="expression" dxfId="85" priority="14" stopIfTrue="1">
      <formula>#VALUE!</formula>
    </cfRule>
  </conditionalFormatting>
  <conditionalFormatting sqref="P8:U8">
    <cfRule type="expression" dxfId="84" priority="13" stopIfTrue="1">
      <formula>$AG$8=TRUE</formula>
    </cfRule>
  </conditionalFormatting>
  <conditionalFormatting sqref="P15:U15">
    <cfRule type="expression" dxfId="83" priority="12" stopIfTrue="1">
      <formula>$AG$15=TRUE</formula>
    </cfRule>
  </conditionalFormatting>
  <conditionalFormatting sqref="P16:U16">
    <cfRule type="expression" dxfId="82" priority="11" stopIfTrue="1">
      <formula>$AG$16=TRUE</formula>
    </cfRule>
  </conditionalFormatting>
  <conditionalFormatting sqref="P17:U17">
    <cfRule type="expression" dxfId="81" priority="10" stopIfTrue="1">
      <formula>$AG$17=TRUE</formula>
    </cfRule>
  </conditionalFormatting>
  <conditionalFormatting sqref="P18:U18">
    <cfRule type="expression" dxfId="80" priority="9" stopIfTrue="1">
      <formula>$AG$18=TRUE</formula>
    </cfRule>
  </conditionalFormatting>
  <conditionalFormatting sqref="P19:U19">
    <cfRule type="expression" dxfId="79" priority="8" stopIfTrue="1">
      <formula>$AG$19=TRUE</formula>
    </cfRule>
  </conditionalFormatting>
  <conditionalFormatting sqref="P10:U10">
    <cfRule type="expression" dxfId="78" priority="7" stopIfTrue="1">
      <formula>$AG$10=TRUE</formula>
    </cfRule>
  </conditionalFormatting>
  <conditionalFormatting sqref="P11:U11">
    <cfRule type="expression" dxfId="77" priority="6" stopIfTrue="1">
      <formula>$AG$11=TRUE</formula>
    </cfRule>
  </conditionalFormatting>
  <conditionalFormatting sqref="P14:U14">
    <cfRule type="expression" dxfId="76" priority="5" stopIfTrue="1">
      <formula>$AG$14=TRUE</formula>
    </cfRule>
  </conditionalFormatting>
  <conditionalFormatting sqref="P9:U9">
    <cfRule type="expression" dxfId="75" priority="4" stopIfTrue="1">
      <formula>$AG$9=TRUE</formula>
    </cfRule>
  </conditionalFormatting>
  <conditionalFormatting sqref="P12:U12">
    <cfRule type="expression" dxfId="74" priority="3">
      <formula>$AG$12=TRUE</formula>
    </cfRule>
  </conditionalFormatting>
  <conditionalFormatting sqref="P13:U13">
    <cfRule type="expression" dxfId="73" priority="2">
      <formula>$AG$13=TRUE</formula>
    </cfRule>
  </conditionalFormatting>
  <dataValidations count="1">
    <dataValidation type="list" allowBlank="1" showInputMessage="1" showErrorMessage="1" sqref="M14:M19 L8:L19 M8:M11 T26:T28 U26 U28">
      <formula1>"　,雨戸,ｼｬｯﾀｰ,障子,風除室"</formula1>
    </dataValidation>
  </dataValidations>
  <pageMargins left="0.70866141732283472" right="0.70866141732283472" top="0.74803149606299213" bottom="0.74803149606299213" header="0.31496062992125984" footer="0.31496062992125984"/>
  <pageSetup paperSize="9" scale="79" orientation="portrait" r:id="rId1"/>
  <headerFooter>
    <oddHeader>&amp;Rver. 2.3[H28]</oddHeader>
    <oddFooter>&amp;Cⓒ　2022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Check Box 1">
              <controlPr defaultSize="0" autoFill="0" autoLine="0" autoPict="0">
                <anchor moveWithCells="1">
                  <from>
                    <xdr:col>13</xdr:col>
                    <xdr:colOff>190774</xdr:colOff>
                    <xdr:row>7</xdr:row>
                    <xdr:rowOff>46049</xdr:rowOff>
                  </from>
                  <to>
                    <xdr:col>14</xdr:col>
                    <xdr:colOff>197353</xdr:colOff>
                    <xdr:row>7</xdr:row>
                    <xdr:rowOff>269715</xdr:rowOff>
                  </to>
                </anchor>
              </controlPr>
            </control>
          </mc:Choice>
        </mc:AlternateContent>
        <mc:AlternateContent xmlns:mc="http://schemas.openxmlformats.org/markup-compatibility/2006">
          <mc:Choice Requires="x14">
            <control shapeId="120834" r:id="rId5" name="Check Box 2">
              <controlPr defaultSize="0" autoFill="0" autoLine="0" autoPict="0">
                <anchor moveWithCells="1">
                  <from>
                    <xdr:col>13</xdr:col>
                    <xdr:colOff>190774</xdr:colOff>
                    <xdr:row>8</xdr:row>
                    <xdr:rowOff>46049</xdr:rowOff>
                  </from>
                  <to>
                    <xdr:col>14</xdr:col>
                    <xdr:colOff>197353</xdr:colOff>
                    <xdr:row>8</xdr:row>
                    <xdr:rowOff>269715</xdr:rowOff>
                  </to>
                </anchor>
              </controlPr>
            </control>
          </mc:Choice>
        </mc:AlternateContent>
        <mc:AlternateContent xmlns:mc="http://schemas.openxmlformats.org/markup-compatibility/2006">
          <mc:Choice Requires="x14">
            <control shapeId="120835" r:id="rId6" name="Check Box 3">
              <controlPr defaultSize="0" autoFill="0" autoLine="0" autoPict="0">
                <anchor moveWithCells="1">
                  <from>
                    <xdr:col>13</xdr:col>
                    <xdr:colOff>190774</xdr:colOff>
                    <xdr:row>14</xdr:row>
                    <xdr:rowOff>46049</xdr:rowOff>
                  </from>
                  <to>
                    <xdr:col>14</xdr:col>
                    <xdr:colOff>197353</xdr:colOff>
                    <xdr:row>14</xdr:row>
                    <xdr:rowOff>269715</xdr:rowOff>
                  </to>
                </anchor>
              </controlPr>
            </control>
          </mc:Choice>
        </mc:AlternateContent>
        <mc:AlternateContent xmlns:mc="http://schemas.openxmlformats.org/markup-compatibility/2006">
          <mc:Choice Requires="x14">
            <control shapeId="120836" r:id="rId7" name="Check Box 4">
              <controlPr defaultSize="0" autoFill="0" autoLine="0" autoPict="0">
                <anchor moveWithCells="1">
                  <from>
                    <xdr:col>13</xdr:col>
                    <xdr:colOff>190774</xdr:colOff>
                    <xdr:row>15</xdr:row>
                    <xdr:rowOff>46049</xdr:rowOff>
                  </from>
                  <to>
                    <xdr:col>14</xdr:col>
                    <xdr:colOff>197353</xdr:colOff>
                    <xdr:row>15</xdr:row>
                    <xdr:rowOff>269715</xdr:rowOff>
                  </to>
                </anchor>
              </controlPr>
            </control>
          </mc:Choice>
        </mc:AlternateContent>
        <mc:AlternateContent xmlns:mc="http://schemas.openxmlformats.org/markup-compatibility/2006">
          <mc:Choice Requires="x14">
            <control shapeId="120837" r:id="rId8" name="Check Box 5">
              <controlPr defaultSize="0" autoFill="0" autoLine="0" autoPict="0">
                <anchor moveWithCells="1">
                  <from>
                    <xdr:col>13</xdr:col>
                    <xdr:colOff>190774</xdr:colOff>
                    <xdr:row>16</xdr:row>
                    <xdr:rowOff>46049</xdr:rowOff>
                  </from>
                  <to>
                    <xdr:col>14</xdr:col>
                    <xdr:colOff>197353</xdr:colOff>
                    <xdr:row>16</xdr:row>
                    <xdr:rowOff>269715</xdr:rowOff>
                  </to>
                </anchor>
              </controlPr>
            </control>
          </mc:Choice>
        </mc:AlternateContent>
        <mc:AlternateContent xmlns:mc="http://schemas.openxmlformats.org/markup-compatibility/2006">
          <mc:Choice Requires="x14">
            <control shapeId="120838" r:id="rId9" name="Check Box 6">
              <controlPr defaultSize="0" autoFill="0" autoLine="0" autoPict="0">
                <anchor moveWithCells="1">
                  <from>
                    <xdr:col>13</xdr:col>
                    <xdr:colOff>190774</xdr:colOff>
                    <xdr:row>17</xdr:row>
                    <xdr:rowOff>46049</xdr:rowOff>
                  </from>
                  <to>
                    <xdr:col>14</xdr:col>
                    <xdr:colOff>197353</xdr:colOff>
                    <xdr:row>17</xdr:row>
                    <xdr:rowOff>269715</xdr:rowOff>
                  </to>
                </anchor>
              </controlPr>
            </control>
          </mc:Choice>
        </mc:AlternateContent>
        <mc:AlternateContent xmlns:mc="http://schemas.openxmlformats.org/markup-compatibility/2006">
          <mc:Choice Requires="x14">
            <control shapeId="120839" r:id="rId10" name="Check Box 7">
              <controlPr defaultSize="0" autoFill="0" autoLine="0" autoPict="0">
                <anchor moveWithCells="1">
                  <from>
                    <xdr:col>13</xdr:col>
                    <xdr:colOff>190774</xdr:colOff>
                    <xdr:row>18</xdr:row>
                    <xdr:rowOff>46049</xdr:rowOff>
                  </from>
                  <to>
                    <xdr:col>14</xdr:col>
                    <xdr:colOff>197353</xdr:colOff>
                    <xdr:row>18</xdr:row>
                    <xdr:rowOff>269715</xdr:rowOff>
                  </to>
                </anchor>
              </controlPr>
            </control>
          </mc:Choice>
        </mc:AlternateContent>
        <mc:AlternateContent xmlns:mc="http://schemas.openxmlformats.org/markup-compatibility/2006">
          <mc:Choice Requires="x14">
            <control shapeId="120840" r:id="rId11" name="Check Box 8">
              <controlPr defaultSize="0" autoFill="0" autoLine="0" autoPict="0">
                <anchor moveWithCells="1">
                  <from>
                    <xdr:col>13</xdr:col>
                    <xdr:colOff>190774</xdr:colOff>
                    <xdr:row>9</xdr:row>
                    <xdr:rowOff>46049</xdr:rowOff>
                  </from>
                  <to>
                    <xdr:col>14</xdr:col>
                    <xdr:colOff>197353</xdr:colOff>
                    <xdr:row>9</xdr:row>
                    <xdr:rowOff>269715</xdr:rowOff>
                  </to>
                </anchor>
              </controlPr>
            </control>
          </mc:Choice>
        </mc:AlternateContent>
        <mc:AlternateContent xmlns:mc="http://schemas.openxmlformats.org/markup-compatibility/2006">
          <mc:Choice Requires="x14">
            <control shapeId="120841" r:id="rId12" name="Check Box 9">
              <controlPr defaultSize="0" autoFill="0" autoLine="0" autoPict="0">
                <anchor moveWithCells="1">
                  <from>
                    <xdr:col>13</xdr:col>
                    <xdr:colOff>190774</xdr:colOff>
                    <xdr:row>10</xdr:row>
                    <xdr:rowOff>46049</xdr:rowOff>
                  </from>
                  <to>
                    <xdr:col>14</xdr:col>
                    <xdr:colOff>197353</xdr:colOff>
                    <xdr:row>10</xdr:row>
                    <xdr:rowOff>269715</xdr:rowOff>
                  </to>
                </anchor>
              </controlPr>
            </control>
          </mc:Choice>
        </mc:AlternateContent>
        <mc:AlternateContent xmlns:mc="http://schemas.openxmlformats.org/markup-compatibility/2006">
          <mc:Choice Requires="x14">
            <control shapeId="120842" r:id="rId13" name="Check Box 10">
              <controlPr defaultSize="0" autoFill="0" autoLine="0" autoPict="0">
                <anchor moveWithCells="1">
                  <from>
                    <xdr:col>13</xdr:col>
                    <xdr:colOff>190774</xdr:colOff>
                    <xdr:row>13</xdr:row>
                    <xdr:rowOff>46049</xdr:rowOff>
                  </from>
                  <to>
                    <xdr:col>14</xdr:col>
                    <xdr:colOff>197353</xdr:colOff>
                    <xdr:row>13</xdr:row>
                    <xdr:rowOff>269715</xdr:rowOff>
                  </to>
                </anchor>
              </controlPr>
            </control>
          </mc:Choice>
        </mc:AlternateContent>
        <mc:AlternateContent xmlns:mc="http://schemas.openxmlformats.org/markup-compatibility/2006">
          <mc:Choice Requires="x14">
            <control shapeId="120843" r:id="rId14" name="Check Box 11">
              <controlPr defaultSize="0" autoFill="0" autoLine="0" autoPict="0">
                <anchor moveWithCells="1">
                  <from>
                    <xdr:col>13</xdr:col>
                    <xdr:colOff>190774</xdr:colOff>
                    <xdr:row>11</xdr:row>
                    <xdr:rowOff>46049</xdr:rowOff>
                  </from>
                  <to>
                    <xdr:col>14</xdr:col>
                    <xdr:colOff>197353</xdr:colOff>
                    <xdr:row>11</xdr:row>
                    <xdr:rowOff>269715</xdr:rowOff>
                  </to>
                </anchor>
              </controlPr>
            </control>
          </mc:Choice>
        </mc:AlternateContent>
        <mc:AlternateContent xmlns:mc="http://schemas.openxmlformats.org/markup-compatibility/2006">
          <mc:Choice Requires="x14">
            <control shapeId="120844" r:id="rId15" name="Check Box 12">
              <controlPr defaultSize="0" autoFill="0" autoLine="0" autoPict="0">
                <anchor moveWithCells="1">
                  <from>
                    <xdr:col>13</xdr:col>
                    <xdr:colOff>190774</xdr:colOff>
                    <xdr:row>12</xdr:row>
                    <xdr:rowOff>46049</xdr:rowOff>
                  </from>
                  <to>
                    <xdr:col>14</xdr:col>
                    <xdr:colOff>197353</xdr:colOff>
                    <xdr:row>12</xdr:row>
                    <xdr:rowOff>269715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B1:AO108"/>
  <sheetViews>
    <sheetView showGridLines="0" zoomScale="90" zoomScaleNormal="90" zoomScaleSheetLayoutView="80" workbookViewId="0">
      <selection activeCell="L35" sqref="L35:M35"/>
    </sheetView>
  </sheetViews>
  <sheetFormatPr defaultColWidth="9" defaultRowHeight="12.95"/>
  <cols>
    <col min="1" max="1" width="0.90625" customWidth="1"/>
    <col min="2" max="29" width="3.90625" customWidth="1"/>
    <col min="30" max="31" width="10.6328125" hidden="1" customWidth="1"/>
    <col min="32" max="32" width="2.6328125" hidden="1" customWidth="1"/>
    <col min="33" max="35" width="10.6328125" hidden="1" customWidth="1"/>
    <col min="36" max="36" width="2.6328125" hidden="1" customWidth="1"/>
    <col min="37" max="38" width="15.6328125" hidden="1" customWidth="1"/>
    <col min="39" max="39" width="2.6328125" hidden="1" customWidth="1"/>
    <col min="40" max="41" width="10.6328125" hidden="1" customWidth="1"/>
    <col min="42" max="43" width="3.6328125" customWidth="1"/>
    <col min="44" max="45" width="4.6328125" customWidth="1"/>
  </cols>
  <sheetData>
    <row r="1" spans="2:41" ht="4.05" customHeight="1"/>
    <row r="2" spans="2:41" s="1" customFormat="1" ht="30.05" customHeight="1">
      <c r="B2" s="653" t="s">
        <v>209</v>
      </c>
      <c r="C2" s="653"/>
      <c r="D2" s="653"/>
      <c r="E2" s="653"/>
      <c r="F2" s="653"/>
      <c r="G2" s="653"/>
      <c r="H2" s="653"/>
      <c r="I2" s="653"/>
      <c r="J2" s="653"/>
      <c r="K2" s="653"/>
      <c r="L2" s="653"/>
      <c r="M2" s="653"/>
      <c r="N2" s="653"/>
      <c r="O2" s="653"/>
      <c r="P2" s="653"/>
      <c r="Q2" s="653"/>
      <c r="R2" s="653"/>
      <c r="S2" s="653"/>
      <c r="T2" s="653"/>
      <c r="U2" s="653"/>
      <c r="V2" s="653"/>
      <c r="W2" s="653"/>
      <c r="X2" s="653"/>
      <c r="Y2" s="653"/>
      <c r="Z2" s="653"/>
      <c r="AA2" s="653"/>
    </row>
    <row r="3" spans="2:41" s="2" customFormat="1" ht="25" customHeight="1" thickBot="1"/>
    <row r="4" spans="2:41" s="2" customFormat="1" ht="22.05" customHeight="1" thickBot="1">
      <c r="B4" s="4" t="s">
        <v>5</v>
      </c>
      <c r="R4" s="654" t="s">
        <v>33</v>
      </c>
      <c r="S4" s="655"/>
      <c r="T4" s="655"/>
      <c r="U4" s="656"/>
      <c r="V4" s="657">
        <f>IF(共通条件・結果!AA7="８地域","0.517",IF(共通条件・結果!AA7="７地域",0.479,IF(共通条件・結果!AA7="６地域",0.491,IF(共通条件・結果!AA7="５地域",0.52,IF(共通条件・結果!AA7="４地域",0.481,IF(共通条件・結果!AA7="３地域",0.55,IF(共通条件・結果!AA7="２地域",0.548,IF(共通条件・結果!AA7="１地域",0.526))))))))</f>
        <v>0.49099999999999999</v>
      </c>
      <c r="W4" s="658"/>
      <c r="X4" s="657">
        <f>IF(共通条件・結果!AA7="８地域","-",IF(共通条件・結果!AA7="７地域",0.848,IF(共通条件・結果!AA7="６地域",0.763,IF(共通条件・結果!AA7="５地域",0.815,IF(共通条件・結果!AA7="４地域",0.723,IF(共通条件・結果!AA7="３地域",0.75,IF(共通条件・結果!AA7="２地域",0.753,IF(共通条件・結果!AA7="１地域",0.79))))))))</f>
        <v>0.76300000000000001</v>
      </c>
      <c r="Y4" s="658"/>
    </row>
    <row r="5" spans="2:41" s="2" customFormat="1" ht="22.05" customHeight="1">
      <c r="B5" s="659" t="s">
        <v>6</v>
      </c>
      <c r="C5" s="660"/>
      <c r="D5" s="660" t="s">
        <v>153</v>
      </c>
      <c r="E5" s="660"/>
      <c r="F5" s="660"/>
      <c r="G5" s="660"/>
      <c r="H5" s="665" t="s">
        <v>154</v>
      </c>
      <c r="I5" s="660"/>
      <c r="J5" s="665" t="s">
        <v>65</v>
      </c>
      <c r="K5" s="660"/>
      <c r="L5" s="665" t="s">
        <v>9</v>
      </c>
      <c r="M5" s="660"/>
      <c r="N5" s="667" t="s">
        <v>46</v>
      </c>
      <c r="O5" s="668"/>
      <c r="P5" s="668"/>
      <c r="Q5" s="668"/>
      <c r="R5" s="668"/>
      <c r="S5" s="668"/>
      <c r="T5" s="668"/>
      <c r="U5" s="668"/>
      <c r="V5" s="665" t="s">
        <v>155</v>
      </c>
      <c r="W5" s="660"/>
      <c r="X5" s="665" t="s">
        <v>156</v>
      </c>
      <c r="Y5" s="660"/>
      <c r="Z5" s="665" t="s">
        <v>123</v>
      </c>
      <c r="AA5" s="686"/>
    </row>
    <row r="6" spans="2:41" s="2" customFormat="1" ht="22.05" customHeight="1">
      <c r="B6" s="661"/>
      <c r="C6" s="662"/>
      <c r="D6" s="638" t="s">
        <v>8</v>
      </c>
      <c r="E6" s="639"/>
      <c r="F6" s="642" t="s">
        <v>7</v>
      </c>
      <c r="G6" s="643"/>
      <c r="H6" s="662"/>
      <c r="I6" s="662"/>
      <c r="J6" s="666"/>
      <c r="K6" s="662"/>
      <c r="L6" s="666"/>
      <c r="M6" s="662"/>
      <c r="N6" s="646" t="s">
        <v>45</v>
      </c>
      <c r="O6" s="647"/>
      <c r="P6" s="650" t="s">
        <v>157</v>
      </c>
      <c r="Q6" s="651"/>
      <c r="R6" s="651"/>
      <c r="S6" s="651"/>
      <c r="T6" s="651"/>
      <c r="U6" s="652"/>
      <c r="V6" s="666"/>
      <c r="W6" s="662"/>
      <c r="X6" s="666"/>
      <c r="Y6" s="662"/>
      <c r="Z6" s="662"/>
      <c r="AA6" s="687"/>
      <c r="AD6" s="682" t="s">
        <v>49</v>
      </c>
      <c r="AE6" s="682"/>
      <c r="AF6" s="40"/>
      <c r="AG6" s="40"/>
      <c r="AH6" s="682" t="s">
        <v>12</v>
      </c>
      <c r="AI6" s="682"/>
      <c r="AJ6" s="40"/>
      <c r="AK6" s="682" t="s">
        <v>50</v>
      </c>
      <c r="AL6" s="682"/>
      <c r="AN6" s="682" t="s">
        <v>58</v>
      </c>
      <c r="AO6" s="682"/>
    </row>
    <row r="7" spans="2:41" s="2" customFormat="1" ht="22.05" customHeight="1" thickBot="1">
      <c r="B7" s="663"/>
      <c r="C7" s="664"/>
      <c r="D7" s="640"/>
      <c r="E7" s="641"/>
      <c r="F7" s="644"/>
      <c r="G7" s="645"/>
      <c r="H7" s="664"/>
      <c r="I7" s="664"/>
      <c r="J7" s="664"/>
      <c r="K7" s="664"/>
      <c r="L7" s="664"/>
      <c r="M7" s="664"/>
      <c r="N7" s="648"/>
      <c r="O7" s="649"/>
      <c r="P7" s="645" t="s">
        <v>10</v>
      </c>
      <c r="Q7" s="683"/>
      <c r="R7" s="684" t="s">
        <v>11</v>
      </c>
      <c r="S7" s="685"/>
      <c r="T7" s="645" t="s">
        <v>3</v>
      </c>
      <c r="U7" s="683"/>
      <c r="V7" s="664"/>
      <c r="W7" s="664"/>
      <c r="X7" s="664"/>
      <c r="Y7" s="664"/>
      <c r="Z7" s="664"/>
      <c r="AA7" s="688"/>
      <c r="AD7" s="40" t="s">
        <v>4</v>
      </c>
      <c r="AE7" s="40" t="s">
        <v>16</v>
      </c>
      <c r="AF7" s="40"/>
      <c r="AG7" s="40"/>
      <c r="AH7" s="40" t="s">
        <v>4</v>
      </c>
      <c r="AI7" s="40" t="s">
        <v>16</v>
      </c>
      <c r="AJ7" s="40"/>
      <c r="AK7" s="40" t="s">
        <v>4</v>
      </c>
      <c r="AL7" s="40" t="s">
        <v>16</v>
      </c>
      <c r="AN7" s="72" t="s">
        <v>56</v>
      </c>
      <c r="AO7" s="2" t="s">
        <v>54</v>
      </c>
    </row>
    <row r="8" spans="2:41" s="2" customFormat="1" ht="22.05" customHeight="1">
      <c r="B8" s="696"/>
      <c r="C8" s="697"/>
      <c r="D8" s="698"/>
      <c r="E8" s="699"/>
      <c r="F8" s="699"/>
      <c r="G8" s="700"/>
      <c r="H8" s="701"/>
      <c r="I8" s="701"/>
      <c r="J8" s="701"/>
      <c r="K8" s="701"/>
      <c r="L8" s="702"/>
      <c r="M8" s="702"/>
      <c r="N8" s="689"/>
      <c r="O8" s="690"/>
      <c r="P8" s="691"/>
      <c r="Q8" s="692"/>
      <c r="R8" s="693"/>
      <c r="S8" s="694"/>
      <c r="T8" s="695"/>
      <c r="U8" s="691"/>
      <c r="V8" s="669" t="str">
        <f>IF(D8="","",AD8)</f>
        <v/>
      </c>
      <c r="W8" s="669"/>
      <c r="X8" s="669" t="str">
        <f t="shared" ref="X8:X19" si="0">IF(D8="","",IF(ISERROR(AE8),"-",AE8))</f>
        <v/>
      </c>
      <c r="Y8" s="669"/>
      <c r="Z8" s="669" t="str">
        <f>IF(D8="","",D8*F8*AN8)</f>
        <v/>
      </c>
      <c r="AA8" s="670"/>
      <c r="AD8" s="2" t="e">
        <f>D8*F8*J8*$V$4*AH8</f>
        <v>#VALUE!</v>
      </c>
      <c r="AE8" s="2" t="e">
        <f>D8*F8*J8*$X$4*AI8</f>
        <v>#VALUE!</v>
      </c>
      <c r="AG8" s="49" t="b">
        <v>0</v>
      </c>
      <c r="AH8" s="2" t="str">
        <f>IF(AG8=TRUE,"0.93",IF(ISERROR(AK8),"エラー",IF(AK8&gt;0.93,"0.93",AK8)))</f>
        <v>エラー</v>
      </c>
      <c r="AI8" s="2" t="str">
        <f>IF(AG8=TRUE,"0.51",IF(ISERROR(AL8),"エラー",IF(AL8&gt;0.72,"0.72",AL8)))</f>
        <v>エラー</v>
      </c>
      <c r="AK8" s="2" t="e">
        <f>IF(共通条件・結果!$AA$7="８地域",0.01*(16+19*(2*R8+T8)/P8),0.01*(16+24*(2*R8+T8)/P8))</f>
        <v>#DIV/0!</v>
      </c>
      <c r="AL8" s="2" t="e">
        <f>0.01*(5+20*(3*R8+T8)/P8)</f>
        <v>#DIV/0!</v>
      </c>
      <c r="AN8" s="2">
        <f>IF(AO8="FALSE",H8,IF(L8="風除室",1/((1/H8)+0.1),0.5*H8+0.5*(1/((1/H8)+AO8))))</f>
        <v>0</v>
      </c>
      <c r="AO8" s="40" t="str">
        <f t="shared" ref="AO8:AO19" si="1">IF(L8="","FALSE",IF(L8="雨戸",0.1,IF(L8="ｼｬｯﾀｰ",0.1,IF(L8="障子",0.18,IF(L8="風除室",0.1)))))</f>
        <v>FALSE</v>
      </c>
    </row>
    <row r="9" spans="2:41" s="2" customFormat="1" ht="22.05" customHeight="1">
      <c r="B9" s="671"/>
      <c r="C9" s="672"/>
      <c r="D9" s="673"/>
      <c r="E9" s="674"/>
      <c r="F9" s="674"/>
      <c r="G9" s="675"/>
      <c r="H9" s="676"/>
      <c r="I9" s="676"/>
      <c r="J9" s="676"/>
      <c r="K9" s="676"/>
      <c r="L9" s="677"/>
      <c r="M9" s="677"/>
      <c r="N9" s="678"/>
      <c r="O9" s="679"/>
      <c r="P9" s="680"/>
      <c r="Q9" s="681"/>
      <c r="R9" s="708"/>
      <c r="S9" s="709"/>
      <c r="T9" s="707"/>
      <c r="U9" s="680"/>
      <c r="V9" s="705" t="str">
        <f t="shared" ref="V9:V19" si="2">IF(D9="","",AD9)</f>
        <v/>
      </c>
      <c r="W9" s="705"/>
      <c r="X9" s="705" t="str">
        <f t="shared" si="0"/>
        <v/>
      </c>
      <c r="Y9" s="705"/>
      <c r="Z9" s="705" t="str">
        <f t="shared" ref="Z9:Z19" si="3">IF(D9="","",D9*F9*AN9)</f>
        <v/>
      </c>
      <c r="AA9" s="706"/>
      <c r="AD9" s="2" t="e">
        <f t="shared" ref="AD9:AD19" si="4">D9*F9*J9*$V$4*AH9</f>
        <v>#VALUE!</v>
      </c>
      <c r="AE9" s="2" t="e">
        <f t="shared" ref="AE9:AE19" si="5">D9*F9*J9*$X$4*AI9</f>
        <v>#VALUE!</v>
      </c>
      <c r="AG9" s="49" t="b">
        <v>0</v>
      </c>
      <c r="AH9" s="2" t="str">
        <f t="shared" ref="AH9:AH19" si="6">IF(AG9=TRUE,"0.93",IF(ISERROR(AK9),"エラー",IF(AK9&gt;0.93,"0.93",AK9)))</f>
        <v>エラー</v>
      </c>
      <c r="AI9" s="2" t="str">
        <f t="shared" ref="AI9:AI19" si="7">IF(AG9=TRUE,"0.51",IF(ISERROR(AL9),"エラー",IF(AL9&gt;0.72,"0.72",AL9)))</f>
        <v>エラー</v>
      </c>
      <c r="AK9" s="2" t="e">
        <f>IF(共通条件・結果!$AA$7="８地域",0.01*(16+19*(2*R9+T9)/P9),0.01*(16+24*(2*R9+T9)/P9))</f>
        <v>#DIV/0!</v>
      </c>
      <c r="AL9" s="2" t="e">
        <f t="shared" ref="AL9:AL19" si="8">0.01*(5+20*(3*R9+T9)/P9)</f>
        <v>#DIV/0!</v>
      </c>
      <c r="AN9" s="2">
        <f t="shared" ref="AN9:AN19" si="9">IF(AO9="FALSE",H9,IF(L9="風除室",1/((1/H9)+0.1),0.5*H9+0.5*(1/((1/H9)+AO9))))</f>
        <v>0</v>
      </c>
      <c r="AO9" s="40" t="str">
        <f t="shared" si="1"/>
        <v>FALSE</v>
      </c>
    </row>
    <row r="10" spans="2:41" s="2" customFormat="1" ht="22.05" customHeight="1">
      <c r="B10" s="671"/>
      <c r="C10" s="672"/>
      <c r="D10" s="673"/>
      <c r="E10" s="674"/>
      <c r="F10" s="674"/>
      <c r="G10" s="675"/>
      <c r="H10" s="676"/>
      <c r="I10" s="676"/>
      <c r="J10" s="676"/>
      <c r="K10" s="676"/>
      <c r="L10" s="677"/>
      <c r="M10" s="677"/>
      <c r="N10" s="678"/>
      <c r="O10" s="679"/>
      <c r="P10" s="681"/>
      <c r="Q10" s="703"/>
      <c r="R10" s="704"/>
      <c r="S10" s="703"/>
      <c r="T10" s="704"/>
      <c r="U10" s="707"/>
      <c r="V10" s="705" t="str">
        <f t="shared" si="2"/>
        <v/>
      </c>
      <c r="W10" s="705"/>
      <c r="X10" s="705" t="str">
        <f t="shared" si="0"/>
        <v/>
      </c>
      <c r="Y10" s="705"/>
      <c r="Z10" s="705" t="str">
        <f t="shared" si="3"/>
        <v/>
      </c>
      <c r="AA10" s="706"/>
      <c r="AD10" s="2" t="e">
        <f t="shared" si="4"/>
        <v>#VALUE!</v>
      </c>
      <c r="AE10" s="2" t="e">
        <f t="shared" si="5"/>
        <v>#VALUE!</v>
      </c>
      <c r="AG10" s="49" t="b">
        <v>0</v>
      </c>
      <c r="AH10" s="2" t="str">
        <f t="shared" si="6"/>
        <v>エラー</v>
      </c>
      <c r="AI10" s="2" t="str">
        <f t="shared" si="7"/>
        <v>エラー</v>
      </c>
      <c r="AK10" s="2" t="e">
        <f>IF(共通条件・結果!$AA$7="８地域",0.01*(16+19*(2*R10+T10)/P10),0.01*(16+24*(2*R10+T10)/P10))</f>
        <v>#DIV/0!</v>
      </c>
      <c r="AL10" s="2" t="e">
        <f t="shared" si="8"/>
        <v>#DIV/0!</v>
      </c>
      <c r="AN10" s="2">
        <f t="shared" si="9"/>
        <v>0</v>
      </c>
      <c r="AO10" s="40" t="str">
        <f t="shared" si="1"/>
        <v>FALSE</v>
      </c>
    </row>
    <row r="11" spans="2:41" s="2" customFormat="1" ht="22.05" customHeight="1">
      <c r="B11" s="671"/>
      <c r="C11" s="672"/>
      <c r="D11" s="673"/>
      <c r="E11" s="674"/>
      <c r="F11" s="674"/>
      <c r="G11" s="675"/>
      <c r="H11" s="676"/>
      <c r="I11" s="676"/>
      <c r="J11" s="676"/>
      <c r="K11" s="676"/>
      <c r="L11" s="677"/>
      <c r="M11" s="677"/>
      <c r="N11" s="678"/>
      <c r="O11" s="679"/>
      <c r="P11" s="681"/>
      <c r="Q11" s="703"/>
      <c r="R11" s="704"/>
      <c r="S11" s="703"/>
      <c r="T11" s="704"/>
      <c r="U11" s="707"/>
      <c r="V11" s="705" t="str">
        <f t="shared" si="2"/>
        <v/>
      </c>
      <c r="W11" s="705"/>
      <c r="X11" s="705" t="str">
        <f t="shared" si="0"/>
        <v/>
      </c>
      <c r="Y11" s="705"/>
      <c r="Z11" s="705" t="str">
        <f t="shared" si="3"/>
        <v/>
      </c>
      <c r="AA11" s="706"/>
      <c r="AD11" s="2" t="e">
        <f t="shared" si="4"/>
        <v>#VALUE!</v>
      </c>
      <c r="AE11" s="2" t="e">
        <f t="shared" si="5"/>
        <v>#VALUE!</v>
      </c>
      <c r="AG11" s="49" t="b">
        <v>0</v>
      </c>
      <c r="AH11" s="2" t="str">
        <f t="shared" si="6"/>
        <v>エラー</v>
      </c>
      <c r="AI11" s="2" t="str">
        <f t="shared" si="7"/>
        <v>エラー</v>
      </c>
      <c r="AK11" s="2" t="e">
        <f>IF(共通条件・結果!$AA$7="８地域",0.01*(16+19*(2*R11+T11)/P11),0.01*(16+24*(2*R11+T11)/P11))</f>
        <v>#DIV/0!</v>
      </c>
      <c r="AL11" s="2" t="e">
        <f t="shared" si="8"/>
        <v>#DIV/0!</v>
      </c>
      <c r="AN11" s="2">
        <f t="shared" si="9"/>
        <v>0</v>
      </c>
      <c r="AO11" s="40" t="str">
        <f t="shared" si="1"/>
        <v>FALSE</v>
      </c>
    </row>
    <row r="12" spans="2:41" s="2" customFormat="1" ht="22.05" customHeight="1">
      <c r="B12" s="671"/>
      <c r="C12" s="713"/>
      <c r="D12" s="714"/>
      <c r="E12" s="715"/>
      <c r="F12" s="716"/>
      <c r="G12" s="717"/>
      <c r="H12" s="714"/>
      <c r="I12" s="717"/>
      <c r="J12" s="714"/>
      <c r="K12" s="717"/>
      <c r="L12" s="710"/>
      <c r="M12" s="711"/>
      <c r="N12" s="678"/>
      <c r="O12" s="712"/>
      <c r="P12" s="681"/>
      <c r="Q12" s="703"/>
      <c r="R12" s="704"/>
      <c r="S12" s="703"/>
      <c r="T12" s="704"/>
      <c r="U12" s="707"/>
      <c r="V12" s="718" t="str">
        <f t="shared" si="2"/>
        <v/>
      </c>
      <c r="W12" s="720"/>
      <c r="X12" s="718" t="str">
        <f t="shared" si="0"/>
        <v/>
      </c>
      <c r="Y12" s="720"/>
      <c r="Z12" s="718" t="str">
        <f t="shared" si="3"/>
        <v/>
      </c>
      <c r="AA12" s="719"/>
      <c r="AD12" s="2" t="e">
        <f t="shared" si="4"/>
        <v>#VALUE!</v>
      </c>
      <c r="AE12" s="2" t="e">
        <f t="shared" si="5"/>
        <v>#VALUE!</v>
      </c>
      <c r="AG12" s="49" t="b">
        <v>0</v>
      </c>
      <c r="AH12" s="2" t="str">
        <f t="shared" si="6"/>
        <v>エラー</v>
      </c>
      <c r="AI12" s="2" t="str">
        <f t="shared" si="7"/>
        <v>エラー</v>
      </c>
      <c r="AK12" s="2" t="e">
        <f>IF(共通条件・結果!$AA$7="８地域",0.01*(16+19*(2*R12+T12)/P12),0.01*(16+24*(2*R12+T12)/P12))</f>
        <v>#DIV/0!</v>
      </c>
      <c r="AL12" s="2" t="e">
        <f t="shared" si="8"/>
        <v>#DIV/0!</v>
      </c>
      <c r="AN12" s="2">
        <f t="shared" si="9"/>
        <v>0</v>
      </c>
      <c r="AO12" s="40" t="str">
        <f t="shared" si="1"/>
        <v>FALSE</v>
      </c>
    </row>
    <row r="13" spans="2:41" s="2" customFormat="1" ht="22.05" customHeight="1">
      <c r="B13" s="671"/>
      <c r="C13" s="713"/>
      <c r="D13" s="714"/>
      <c r="E13" s="715"/>
      <c r="F13" s="716"/>
      <c r="G13" s="717"/>
      <c r="H13" s="714"/>
      <c r="I13" s="717"/>
      <c r="J13" s="714"/>
      <c r="K13" s="717"/>
      <c r="L13" s="710"/>
      <c r="M13" s="711"/>
      <c r="N13" s="678"/>
      <c r="O13" s="712"/>
      <c r="P13" s="681"/>
      <c r="Q13" s="703"/>
      <c r="R13" s="704"/>
      <c r="S13" s="703"/>
      <c r="T13" s="704"/>
      <c r="U13" s="707"/>
      <c r="V13" s="718" t="str">
        <f t="shared" si="2"/>
        <v/>
      </c>
      <c r="W13" s="720"/>
      <c r="X13" s="718" t="str">
        <f t="shared" si="0"/>
        <v/>
      </c>
      <c r="Y13" s="720"/>
      <c r="Z13" s="718" t="str">
        <f t="shared" si="3"/>
        <v/>
      </c>
      <c r="AA13" s="719"/>
      <c r="AD13" s="2" t="e">
        <f t="shared" si="4"/>
        <v>#VALUE!</v>
      </c>
      <c r="AE13" s="2" t="e">
        <f t="shared" si="5"/>
        <v>#VALUE!</v>
      </c>
      <c r="AG13" s="49" t="b">
        <v>0</v>
      </c>
      <c r="AH13" s="2" t="str">
        <f t="shared" si="6"/>
        <v>エラー</v>
      </c>
      <c r="AI13" s="2" t="str">
        <f t="shared" si="7"/>
        <v>エラー</v>
      </c>
      <c r="AK13" s="2" t="e">
        <f>IF(共通条件・結果!$AA$7="８地域",0.01*(16+19*(2*R13+T13)/P13),0.01*(16+24*(2*R13+T13)/P13))</f>
        <v>#DIV/0!</v>
      </c>
      <c r="AL13" s="2" t="e">
        <f t="shared" si="8"/>
        <v>#DIV/0!</v>
      </c>
      <c r="AN13" s="2">
        <f t="shared" si="9"/>
        <v>0</v>
      </c>
      <c r="AO13" s="40" t="str">
        <f t="shared" si="1"/>
        <v>FALSE</v>
      </c>
    </row>
    <row r="14" spans="2:41" s="2" customFormat="1" ht="22.05" customHeight="1">
      <c r="B14" s="671"/>
      <c r="C14" s="672"/>
      <c r="D14" s="673"/>
      <c r="E14" s="674"/>
      <c r="F14" s="674"/>
      <c r="G14" s="675"/>
      <c r="H14" s="676"/>
      <c r="I14" s="676"/>
      <c r="J14" s="676"/>
      <c r="K14" s="676"/>
      <c r="L14" s="677"/>
      <c r="M14" s="677"/>
      <c r="N14" s="678"/>
      <c r="O14" s="679"/>
      <c r="P14" s="681"/>
      <c r="Q14" s="703"/>
      <c r="R14" s="704"/>
      <c r="S14" s="703"/>
      <c r="T14" s="704"/>
      <c r="U14" s="707"/>
      <c r="V14" s="705" t="str">
        <f t="shared" si="2"/>
        <v/>
      </c>
      <c r="W14" s="705"/>
      <c r="X14" s="705" t="str">
        <f t="shared" si="0"/>
        <v/>
      </c>
      <c r="Y14" s="705"/>
      <c r="Z14" s="705" t="str">
        <f t="shared" si="3"/>
        <v/>
      </c>
      <c r="AA14" s="706"/>
      <c r="AD14" s="2" t="e">
        <f t="shared" si="4"/>
        <v>#VALUE!</v>
      </c>
      <c r="AE14" s="2" t="e">
        <f t="shared" si="5"/>
        <v>#VALUE!</v>
      </c>
      <c r="AG14" s="49" t="b">
        <v>0</v>
      </c>
      <c r="AH14" s="2" t="str">
        <f t="shared" si="6"/>
        <v>エラー</v>
      </c>
      <c r="AI14" s="2" t="str">
        <f t="shared" si="7"/>
        <v>エラー</v>
      </c>
      <c r="AK14" s="2" t="e">
        <f>IF(共通条件・結果!$AA$7="８地域",0.01*(16+19*(2*R14+T14)/P14),0.01*(16+24*(2*R14+T14)/P14))</f>
        <v>#DIV/0!</v>
      </c>
      <c r="AL14" s="2" t="e">
        <f t="shared" si="8"/>
        <v>#DIV/0!</v>
      </c>
      <c r="AN14" s="2">
        <f t="shared" si="9"/>
        <v>0</v>
      </c>
      <c r="AO14" s="40" t="str">
        <f t="shared" si="1"/>
        <v>FALSE</v>
      </c>
    </row>
    <row r="15" spans="2:41" s="2" customFormat="1" ht="22.05" customHeight="1">
      <c r="B15" s="671"/>
      <c r="C15" s="672"/>
      <c r="D15" s="673"/>
      <c r="E15" s="674"/>
      <c r="F15" s="674"/>
      <c r="G15" s="675"/>
      <c r="H15" s="676"/>
      <c r="I15" s="676"/>
      <c r="J15" s="676"/>
      <c r="K15" s="676"/>
      <c r="L15" s="677"/>
      <c r="M15" s="677"/>
      <c r="N15" s="678"/>
      <c r="O15" s="679"/>
      <c r="P15" s="681"/>
      <c r="Q15" s="703"/>
      <c r="R15" s="704"/>
      <c r="S15" s="703"/>
      <c r="T15" s="704"/>
      <c r="U15" s="707"/>
      <c r="V15" s="718" t="str">
        <f t="shared" si="2"/>
        <v/>
      </c>
      <c r="W15" s="720"/>
      <c r="X15" s="705" t="str">
        <f t="shared" si="0"/>
        <v/>
      </c>
      <c r="Y15" s="705"/>
      <c r="Z15" s="705" t="str">
        <f t="shared" si="3"/>
        <v/>
      </c>
      <c r="AA15" s="706"/>
      <c r="AD15" s="2" t="e">
        <f t="shared" si="4"/>
        <v>#VALUE!</v>
      </c>
      <c r="AE15" s="2" t="e">
        <f t="shared" si="5"/>
        <v>#VALUE!</v>
      </c>
      <c r="AG15" s="49" t="b">
        <v>0</v>
      </c>
      <c r="AH15" s="2" t="str">
        <f t="shared" si="6"/>
        <v>エラー</v>
      </c>
      <c r="AI15" s="2" t="str">
        <f t="shared" si="7"/>
        <v>エラー</v>
      </c>
      <c r="AK15" s="2" t="e">
        <f>IF(共通条件・結果!$AA$7="８地域",0.01*(16+19*(2*R15+T15)/P15),0.01*(16+24*(2*R15+T15)/P15))</f>
        <v>#DIV/0!</v>
      </c>
      <c r="AL15" s="2" t="e">
        <f t="shared" si="8"/>
        <v>#DIV/0!</v>
      </c>
      <c r="AN15" s="2">
        <f t="shared" si="9"/>
        <v>0</v>
      </c>
      <c r="AO15" s="40" t="str">
        <f t="shared" si="1"/>
        <v>FALSE</v>
      </c>
    </row>
    <row r="16" spans="2:41" s="2" customFormat="1" ht="22.05" customHeight="1">
      <c r="B16" s="671"/>
      <c r="C16" s="672"/>
      <c r="D16" s="673"/>
      <c r="E16" s="674"/>
      <c r="F16" s="674"/>
      <c r="G16" s="675"/>
      <c r="H16" s="676"/>
      <c r="I16" s="676"/>
      <c r="J16" s="676"/>
      <c r="K16" s="676"/>
      <c r="L16" s="677"/>
      <c r="M16" s="677"/>
      <c r="N16" s="678"/>
      <c r="O16" s="679"/>
      <c r="P16" s="681"/>
      <c r="Q16" s="703"/>
      <c r="R16" s="704"/>
      <c r="S16" s="703"/>
      <c r="T16" s="704"/>
      <c r="U16" s="707"/>
      <c r="V16" s="718" t="str">
        <f t="shared" si="2"/>
        <v/>
      </c>
      <c r="W16" s="720"/>
      <c r="X16" s="705" t="str">
        <f t="shared" si="0"/>
        <v/>
      </c>
      <c r="Y16" s="705"/>
      <c r="Z16" s="705" t="str">
        <f t="shared" si="3"/>
        <v/>
      </c>
      <c r="AA16" s="706"/>
      <c r="AD16" s="2" t="e">
        <f t="shared" si="4"/>
        <v>#VALUE!</v>
      </c>
      <c r="AE16" s="2" t="e">
        <f t="shared" si="5"/>
        <v>#VALUE!</v>
      </c>
      <c r="AG16" s="49" t="b">
        <v>0</v>
      </c>
      <c r="AH16" s="2" t="str">
        <f t="shared" si="6"/>
        <v>エラー</v>
      </c>
      <c r="AI16" s="2" t="str">
        <f t="shared" si="7"/>
        <v>エラー</v>
      </c>
      <c r="AK16" s="2" t="e">
        <f>IF(共通条件・結果!$AA$7="８地域",0.01*(16+19*(2*R16+T16)/P16),0.01*(16+24*(2*R16+T16)/P16))</f>
        <v>#DIV/0!</v>
      </c>
      <c r="AL16" s="2" t="e">
        <f t="shared" si="8"/>
        <v>#DIV/0!</v>
      </c>
      <c r="AN16" s="2">
        <f t="shared" si="9"/>
        <v>0</v>
      </c>
      <c r="AO16" s="40" t="str">
        <f t="shared" si="1"/>
        <v>FALSE</v>
      </c>
    </row>
    <row r="17" spans="2:41" s="2" customFormat="1" ht="22.05" customHeight="1">
      <c r="B17" s="671"/>
      <c r="C17" s="672"/>
      <c r="D17" s="673"/>
      <c r="E17" s="674"/>
      <c r="F17" s="674"/>
      <c r="G17" s="675"/>
      <c r="H17" s="676"/>
      <c r="I17" s="676"/>
      <c r="J17" s="676"/>
      <c r="K17" s="676"/>
      <c r="L17" s="677"/>
      <c r="M17" s="677"/>
      <c r="N17" s="678"/>
      <c r="O17" s="679"/>
      <c r="P17" s="680"/>
      <c r="Q17" s="681"/>
      <c r="R17" s="704"/>
      <c r="S17" s="703"/>
      <c r="T17" s="704"/>
      <c r="U17" s="707"/>
      <c r="V17" s="718" t="str">
        <f t="shared" si="2"/>
        <v/>
      </c>
      <c r="W17" s="720"/>
      <c r="X17" s="705" t="str">
        <f t="shared" si="0"/>
        <v/>
      </c>
      <c r="Y17" s="705"/>
      <c r="Z17" s="705" t="str">
        <f t="shared" si="3"/>
        <v/>
      </c>
      <c r="AA17" s="706"/>
      <c r="AD17" s="2" t="e">
        <f t="shared" si="4"/>
        <v>#VALUE!</v>
      </c>
      <c r="AE17" s="2" t="e">
        <f t="shared" si="5"/>
        <v>#VALUE!</v>
      </c>
      <c r="AG17" s="49" t="b">
        <v>0</v>
      </c>
      <c r="AH17" s="2" t="str">
        <f t="shared" si="6"/>
        <v>エラー</v>
      </c>
      <c r="AI17" s="2" t="str">
        <f t="shared" si="7"/>
        <v>エラー</v>
      </c>
      <c r="AK17" s="2" t="e">
        <f>IF(共通条件・結果!$AA$7="８地域",0.01*(16+19*(2*R17+T17)/P17),0.01*(16+24*(2*R17+T17)/P17))</f>
        <v>#DIV/0!</v>
      </c>
      <c r="AL17" s="2" t="e">
        <f t="shared" si="8"/>
        <v>#DIV/0!</v>
      </c>
      <c r="AN17" s="2">
        <f t="shared" si="9"/>
        <v>0</v>
      </c>
      <c r="AO17" s="40" t="str">
        <f t="shared" si="1"/>
        <v>FALSE</v>
      </c>
    </row>
    <row r="18" spans="2:41" s="2" customFormat="1" ht="22.05" customHeight="1">
      <c r="B18" s="671"/>
      <c r="C18" s="672"/>
      <c r="D18" s="673"/>
      <c r="E18" s="674"/>
      <c r="F18" s="674"/>
      <c r="G18" s="675"/>
      <c r="H18" s="676"/>
      <c r="I18" s="676"/>
      <c r="J18" s="676"/>
      <c r="K18" s="676"/>
      <c r="L18" s="677"/>
      <c r="M18" s="677"/>
      <c r="N18" s="678"/>
      <c r="O18" s="679"/>
      <c r="P18" s="680"/>
      <c r="Q18" s="681"/>
      <c r="R18" s="708"/>
      <c r="S18" s="709"/>
      <c r="T18" s="707"/>
      <c r="U18" s="680"/>
      <c r="V18" s="718" t="str">
        <f t="shared" si="2"/>
        <v/>
      </c>
      <c r="W18" s="720"/>
      <c r="X18" s="705" t="str">
        <f t="shared" si="0"/>
        <v/>
      </c>
      <c r="Y18" s="705"/>
      <c r="Z18" s="705" t="str">
        <f t="shared" si="3"/>
        <v/>
      </c>
      <c r="AA18" s="706"/>
      <c r="AD18" s="2" t="e">
        <f t="shared" si="4"/>
        <v>#VALUE!</v>
      </c>
      <c r="AE18" s="2" t="e">
        <f t="shared" si="5"/>
        <v>#VALUE!</v>
      </c>
      <c r="AG18" s="49" t="b">
        <v>0</v>
      </c>
      <c r="AH18" s="2" t="str">
        <f t="shared" si="6"/>
        <v>エラー</v>
      </c>
      <c r="AI18" s="2" t="str">
        <f t="shared" si="7"/>
        <v>エラー</v>
      </c>
      <c r="AK18" s="2" t="e">
        <f>IF(共通条件・結果!$AA$7="８地域",0.01*(16+19*(2*R18+T18)/P18),0.01*(16+24*(2*R18+T18)/P18))</f>
        <v>#DIV/0!</v>
      </c>
      <c r="AL18" s="2" t="e">
        <f t="shared" si="8"/>
        <v>#DIV/0!</v>
      </c>
      <c r="AN18" s="2">
        <f t="shared" si="9"/>
        <v>0</v>
      </c>
      <c r="AO18" s="40" t="str">
        <f t="shared" si="1"/>
        <v>FALSE</v>
      </c>
    </row>
    <row r="19" spans="2:41" s="2" customFormat="1" ht="22.05" customHeight="1" thickBot="1">
      <c r="B19" s="727"/>
      <c r="C19" s="728"/>
      <c r="D19" s="729"/>
      <c r="E19" s="730"/>
      <c r="F19" s="730"/>
      <c r="G19" s="731"/>
      <c r="H19" s="732"/>
      <c r="I19" s="732"/>
      <c r="J19" s="732"/>
      <c r="K19" s="732"/>
      <c r="L19" s="702"/>
      <c r="M19" s="702"/>
      <c r="N19" s="733"/>
      <c r="O19" s="734"/>
      <c r="P19" s="722"/>
      <c r="Q19" s="735"/>
      <c r="R19" s="736"/>
      <c r="S19" s="737"/>
      <c r="T19" s="721"/>
      <c r="U19" s="722"/>
      <c r="V19" s="718" t="str">
        <f t="shared" si="2"/>
        <v/>
      </c>
      <c r="W19" s="720"/>
      <c r="X19" s="705" t="str">
        <f t="shared" si="0"/>
        <v/>
      </c>
      <c r="Y19" s="705"/>
      <c r="Z19" s="723" t="str">
        <f t="shared" si="3"/>
        <v/>
      </c>
      <c r="AA19" s="724"/>
      <c r="AD19" s="2" t="e">
        <f t="shared" si="4"/>
        <v>#VALUE!</v>
      </c>
      <c r="AE19" s="2" t="e">
        <f t="shared" si="5"/>
        <v>#VALUE!</v>
      </c>
      <c r="AG19" s="49" t="b">
        <v>0</v>
      </c>
      <c r="AH19" s="2" t="str">
        <f t="shared" si="6"/>
        <v>エラー</v>
      </c>
      <c r="AI19" s="2" t="str">
        <f t="shared" si="7"/>
        <v>エラー</v>
      </c>
      <c r="AK19" s="2" t="e">
        <f>IF(共通条件・結果!$AA$7="８地域",0.01*(16+19*(2*R19+T19)/P19),0.01*(16+24*(2*R19+T19)/P19))</f>
        <v>#DIV/0!</v>
      </c>
      <c r="AL19" s="2" t="e">
        <f t="shared" si="8"/>
        <v>#DIV/0!</v>
      </c>
      <c r="AN19" s="2">
        <f t="shared" si="9"/>
        <v>0</v>
      </c>
      <c r="AO19" s="40" t="str">
        <f t="shared" si="1"/>
        <v>FALSE</v>
      </c>
    </row>
    <row r="20" spans="2:41" s="2" customFormat="1" ht="22.05" customHeight="1" thickBot="1">
      <c r="B20" s="635" t="s">
        <v>210</v>
      </c>
      <c r="C20" s="636"/>
      <c r="D20" s="636"/>
      <c r="E20" s="636"/>
      <c r="F20" s="636"/>
      <c r="G20" s="636"/>
      <c r="H20" s="636"/>
      <c r="I20" s="636"/>
      <c r="J20" s="636"/>
      <c r="K20" s="636"/>
      <c r="L20" s="636"/>
      <c r="M20" s="636"/>
      <c r="N20" s="636"/>
      <c r="O20" s="636"/>
      <c r="P20" s="636"/>
      <c r="Q20" s="636"/>
      <c r="R20" s="636"/>
      <c r="S20" s="636"/>
      <c r="T20" s="636"/>
      <c r="U20" s="636"/>
      <c r="V20" s="725">
        <f>SUM(V8:W19)</f>
        <v>0</v>
      </c>
      <c r="W20" s="725"/>
      <c r="X20" s="725">
        <f>IF(共通条件・結果!AA7="８地域","-",SUM(X8:Y19))</f>
        <v>0</v>
      </c>
      <c r="Y20" s="725"/>
      <c r="Z20" s="725">
        <f>SUM(Z8:AA19)</f>
        <v>0</v>
      </c>
      <c r="AA20" s="726"/>
    </row>
    <row r="21" spans="2:41" s="2" customFormat="1" ht="10" customHeight="1">
      <c r="AN21" s="682"/>
      <c r="AO21" s="682"/>
    </row>
    <row r="22" spans="2:41" s="2" customFormat="1" ht="22.05" customHeight="1" thickBot="1">
      <c r="E22" s="4"/>
      <c r="J22" s="4" t="s">
        <v>13</v>
      </c>
    </row>
    <row r="23" spans="2:41" s="2" customFormat="1" ht="22.05" customHeight="1">
      <c r="J23" s="738" t="s">
        <v>14</v>
      </c>
      <c r="K23" s="459"/>
      <c r="L23" s="459"/>
      <c r="M23" s="739"/>
      <c r="N23" s="751" t="s">
        <v>153</v>
      </c>
      <c r="O23" s="459"/>
      <c r="P23" s="459"/>
      <c r="Q23" s="739"/>
      <c r="R23" s="665" t="s">
        <v>154</v>
      </c>
      <c r="S23" s="660"/>
      <c r="T23" s="753" t="s">
        <v>9</v>
      </c>
      <c r="U23" s="754"/>
      <c r="V23" s="743" t="s">
        <v>158</v>
      </c>
      <c r="W23" s="744"/>
      <c r="X23" s="743" t="s">
        <v>156</v>
      </c>
      <c r="Y23" s="744"/>
      <c r="Z23" s="743" t="s">
        <v>123</v>
      </c>
      <c r="AA23" s="460"/>
      <c r="AN23" s="682" t="s">
        <v>58</v>
      </c>
      <c r="AO23" s="682"/>
    </row>
    <row r="24" spans="2:41" s="2" customFormat="1" ht="22.05" customHeight="1">
      <c r="J24" s="740"/>
      <c r="K24" s="682"/>
      <c r="L24" s="682"/>
      <c r="M24" s="741"/>
      <c r="N24" s="428"/>
      <c r="O24" s="429"/>
      <c r="P24" s="429"/>
      <c r="Q24" s="752"/>
      <c r="R24" s="666"/>
      <c r="S24" s="662"/>
      <c r="T24" s="755"/>
      <c r="U24" s="756"/>
      <c r="V24" s="745"/>
      <c r="W24" s="746"/>
      <c r="X24" s="745"/>
      <c r="Y24" s="746"/>
      <c r="Z24" s="748"/>
      <c r="AA24" s="749"/>
      <c r="AN24" s="40"/>
      <c r="AO24" s="40"/>
    </row>
    <row r="25" spans="2:41" s="2" customFormat="1" ht="22.05" customHeight="1" thickBot="1">
      <c r="J25" s="742"/>
      <c r="K25" s="644"/>
      <c r="L25" s="644"/>
      <c r="M25" s="645"/>
      <c r="N25" s="758" t="s">
        <v>8</v>
      </c>
      <c r="O25" s="759"/>
      <c r="P25" s="760" t="s">
        <v>7</v>
      </c>
      <c r="Q25" s="664"/>
      <c r="R25" s="664"/>
      <c r="S25" s="664"/>
      <c r="T25" s="757"/>
      <c r="U25" s="757"/>
      <c r="V25" s="648"/>
      <c r="W25" s="747"/>
      <c r="X25" s="648"/>
      <c r="Y25" s="747"/>
      <c r="Z25" s="683"/>
      <c r="AA25" s="750"/>
      <c r="AN25" s="72" t="s">
        <v>56</v>
      </c>
      <c r="AO25" s="2" t="s">
        <v>54</v>
      </c>
    </row>
    <row r="26" spans="2:41" s="2" customFormat="1" ht="22.05" customHeight="1">
      <c r="D26" s="89"/>
      <c r="E26" s="89"/>
      <c r="J26" s="766"/>
      <c r="K26" s="767"/>
      <c r="L26" s="767"/>
      <c r="M26" s="768"/>
      <c r="N26" s="698"/>
      <c r="O26" s="699"/>
      <c r="P26" s="699"/>
      <c r="Q26" s="700"/>
      <c r="R26" s="701"/>
      <c r="S26" s="701"/>
      <c r="T26" s="769"/>
      <c r="U26" s="769"/>
      <c r="V26" s="761" t="str">
        <f>IF(N26="","",N26*P26*R26*0.034*$V$4)</f>
        <v/>
      </c>
      <c r="W26" s="761"/>
      <c r="X26" s="761" t="str">
        <f>IF(N26="","",IF(ISERROR(N26*P26*R26*0.034*$X$4),"-",N26*P26*R26*0.034*$X$4))</f>
        <v/>
      </c>
      <c r="Y26" s="761"/>
      <c r="Z26" s="761" t="str">
        <f>IF(N26="","",N26*P26*AN26)</f>
        <v/>
      </c>
      <c r="AA26" s="762"/>
      <c r="AD26" s="49"/>
      <c r="AN26" s="2">
        <f>IF(AO26="FALSE",R26,IF(T26="風除室",1/((1/R26)+0.1),0.5*R26+0.5*(1/((1/R26)+AO26))))</f>
        <v>0</v>
      </c>
      <c r="AO26" s="40" t="str">
        <f>IF(T26="","FALSE",IF(T26="雨戸",0.1,IF(T26="ｼｬｯﾀｰ",0.1,IF(T26="障子",0.18,IF(T26="風除室",0.1)))))</f>
        <v>FALSE</v>
      </c>
    </row>
    <row r="27" spans="2:41" s="2" customFormat="1" ht="22.05" customHeight="1">
      <c r="D27" s="89"/>
      <c r="E27" s="89"/>
      <c r="J27" s="763"/>
      <c r="K27" s="764"/>
      <c r="L27" s="764"/>
      <c r="M27" s="765"/>
      <c r="N27" s="714"/>
      <c r="O27" s="715"/>
      <c r="P27" s="716"/>
      <c r="Q27" s="717"/>
      <c r="R27" s="714"/>
      <c r="S27" s="717"/>
      <c r="T27" s="710"/>
      <c r="U27" s="711"/>
      <c r="V27" s="718" t="str">
        <f>IF(N27="","",N27*P27*R27*0.034*$V$4)</f>
        <v/>
      </c>
      <c r="W27" s="720"/>
      <c r="X27" s="718" t="str">
        <f>IF(N27="","",IF(ISERROR(N27*P27*R27*0.034*$X$4),"-",N27*P27*R27*0.034*$X$4))</f>
        <v/>
      </c>
      <c r="Y27" s="720"/>
      <c r="Z27" s="718" t="str">
        <f>IF(N27="","",N27*P27*AN27)</f>
        <v/>
      </c>
      <c r="AA27" s="719"/>
      <c r="AD27" s="49"/>
      <c r="AN27" s="2">
        <f>IF(AO27="FALSE",R27,IF(T27="風除室",1/((1/R27)+0.1),0.5*R27+0.5*(1/((1/R27)+AO27))))</f>
        <v>0</v>
      </c>
      <c r="AO27" s="40" t="str">
        <f>IF(T27="","FALSE",IF(T27="雨戸",0.1,IF(T27="ｼｬｯﾀｰ",0.1,IF(T27="障子",0.18,IF(T27="風除室",0.1)))))</f>
        <v>FALSE</v>
      </c>
    </row>
    <row r="28" spans="2:41" s="2" customFormat="1" ht="22.05" customHeight="1" thickBot="1">
      <c r="D28" s="89"/>
      <c r="E28" s="89"/>
      <c r="J28" s="770"/>
      <c r="K28" s="771"/>
      <c r="L28" s="771"/>
      <c r="M28" s="772"/>
      <c r="N28" s="729"/>
      <c r="O28" s="730"/>
      <c r="P28" s="730"/>
      <c r="Q28" s="731"/>
      <c r="R28" s="732"/>
      <c r="S28" s="732"/>
      <c r="T28" s="677"/>
      <c r="U28" s="677"/>
      <c r="V28" s="773" t="str">
        <f>IF(N28="","",N28*P28*R28*0.034*$V$4)</f>
        <v/>
      </c>
      <c r="W28" s="773"/>
      <c r="X28" s="773" t="str">
        <f>IF(N28="","",IF(ISERROR(N28*P28*R28*0.034*$X$4),"-",N28*P28*R28*0.034*$X$4))</f>
        <v/>
      </c>
      <c r="Y28" s="773"/>
      <c r="Z28" s="773" t="str">
        <f>IF(N28="","",N28*P28*AN28)</f>
        <v/>
      </c>
      <c r="AA28" s="774"/>
      <c r="AD28" s="49"/>
      <c r="AN28" s="2">
        <f>IF(AO28="FALSE",R28,IF(T28="風除室",1/((1/R28)+0.1),0.5*R28+0.5*(1/((1/R28)+AO28))))</f>
        <v>0</v>
      </c>
      <c r="AO28" s="40" t="str">
        <f>IF(T28="","FALSE",IF(T28="雨戸",0.1,IF(T28="ｼｬｯﾀｰ",0.1,IF(T28="障子",0.18,IF(T28="風除室",0.1)))))</f>
        <v>FALSE</v>
      </c>
    </row>
    <row r="29" spans="2:41" s="2" customFormat="1" ht="22.05" customHeight="1" thickBot="1">
      <c r="J29" s="635" t="s">
        <v>211</v>
      </c>
      <c r="K29" s="636"/>
      <c r="L29" s="636"/>
      <c r="M29" s="636"/>
      <c r="N29" s="636"/>
      <c r="O29" s="636"/>
      <c r="P29" s="636"/>
      <c r="Q29" s="636"/>
      <c r="R29" s="636"/>
      <c r="S29" s="636"/>
      <c r="T29" s="636"/>
      <c r="U29" s="637"/>
      <c r="V29" s="725">
        <f>SUM(V26:W28)</f>
        <v>0</v>
      </c>
      <c r="W29" s="725"/>
      <c r="X29" s="725">
        <f>SUM(X26:Y28)</f>
        <v>0</v>
      </c>
      <c r="Y29" s="725"/>
      <c r="Z29" s="725">
        <f>SUM(Z26:AA28)</f>
        <v>0</v>
      </c>
      <c r="AA29" s="726"/>
      <c r="AO29" s="40"/>
    </row>
    <row r="30" spans="2:41" s="2" customFormat="1" ht="10" customHeight="1">
      <c r="J30" s="26"/>
      <c r="K30" s="26"/>
      <c r="L30" s="26"/>
      <c r="M30" s="26"/>
      <c r="N30" s="26"/>
      <c r="O30" s="26"/>
      <c r="P30" s="26"/>
      <c r="Q30" s="26"/>
      <c r="R30" s="26"/>
      <c r="S30" s="26"/>
      <c r="T30" s="26"/>
      <c r="U30" s="26"/>
      <c r="V30" s="73"/>
      <c r="W30" s="73"/>
      <c r="X30" s="73"/>
      <c r="Y30" s="73"/>
      <c r="Z30" s="73"/>
      <c r="AA30" s="73"/>
      <c r="AO30" s="40"/>
    </row>
    <row r="31" spans="2:41" s="2" customFormat="1" ht="22.05" customHeight="1" thickBot="1">
      <c r="J31" s="4" t="s">
        <v>15</v>
      </c>
      <c r="K31" s="4"/>
      <c r="L31" s="4"/>
      <c r="AO31" s="40"/>
    </row>
    <row r="32" spans="2:41" s="2" customFormat="1" ht="22.05" customHeight="1">
      <c r="J32" s="738" t="s">
        <v>0</v>
      </c>
      <c r="K32" s="739"/>
      <c r="L32" s="743" t="s">
        <v>159</v>
      </c>
      <c r="M32" s="744"/>
      <c r="N32" s="743" t="s">
        <v>160</v>
      </c>
      <c r="O32" s="744"/>
      <c r="P32" s="780" t="s">
        <v>161</v>
      </c>
      <c r="Q32" s="781"/>
      <c r="R32" s="665" t="s">
        <v>154</v>
      </c>
      <c r="S32" s="660"/>
      <c r="T32" s="665" t="s">
        <v>158</v>
      </c>
      <c r="U32" s="660"/>
      <c r="V32" s="665" t="s">
        <v>156</v>
      </c>
      <c r="W32" s="660"/>
      <c r="X32" s="665" t="s">
        <v>123</v>
      </c>
      <c r="Y32" s="686"/>
      <c r="AO32" s="40"/>
    </row>
    <row r="33" spans="2:41" s="2" customFormat="1" ht="22.05" customHeight="1">
      <c r="J33" s="740"/>
      <c r="K33" s="741"/>
      <c r="L33" s="745"/>
      <c r="M33" s="746"/>
      <c r="N33" s="745"/>
      <c r="O33" s="746"/>
      <c r="P33" s="782"/>
      <c r="Q33" s="783"/>
      <c r="R33" s="662"/>
      <c r="S33" s="662"/>
      <c r="T33" s="666"/>
      <c r="U33" s="662"/>
      <c r="V33" s="666"/>
      <c r="W33" s="662"/>
      <c r="X33" s="662"/>
      <c r="Y33" s="687"/>
      <c r="AO33" s="40"/>
    </row>
    <row r="34" spans="2:41" s="2" customFormat="1" ht="22.05" customHeight="1" thickBot="1">
      <c r="J34" s="742"/>
      <c r="K34" s="645"/>
      <c r="L34" s="648"/>
      <c r="M34" s="747"/>
      <c r="N34" s="648"/>
      <c r="O34" s="747"/>
      <c r="P34" s="784"/>
      <c r="Q34" s="785"/>
      <c r="R34" s="664"/>
      <c r="S34" s="664"/>
      <c r="T34" s="664"/>
      <c r="U34" s="664"/>
      <c r="V34" s="664"/>
      <c r="W34" s="664"/>
      <c r="X34" s="664"/>
      <c r="Y34" s="688"/>
    </row>
    <row r="35" spans="2:41" s="2" customFormat="1" ht="22.05" customHeight="1">
      <c r="J35" s="696"/>
      <c r="K35" s="775"/>
      <c r="L35" s="776"/>
      <c r="M35" s="777"/>
      <c r="N35" s="776"/>
      <c r="O35" s="777"/>
      <c r="P35" s="778" t="str">
        <f>IF(L35="","",L35-N35)</f>
        <v/>
      </c>
      <c r="Q35" s="779"/>
      <c r="R35" s="701" t="str">
        <f>IF(L35="","",ROUND(部位Ｕ計算!$H$50,3))</f>
        <v/>
      </c>
      <c r="S35" s="701"/>
      <c r="T35" s="705" t="str">
        <f>IF(P35="","",P35*R35*0.034*$V$4)</f>
        <v/>
      </c>
      <c r="U35" s="705"/>
      <c r="V35" s="718" t="str">
        <f>IF(P35="","",IF(ISERROR(P35*R35*0.034*$X$4),"-",P35*R35*0.034*$X$4))</f>
        <v/>
      </c>
      <c r="W35" s="720"/>
      <c r="X35" s="761" t="str">
        <f>IF(R35="","",R35*P35)</f>
        <v/>
      </c>
      <c r="Y35" s="762"/>
      <c r="AD35" s="49"/>
      <c r="AE35" s="49"/>
      <c r="AF35" s="49"/>
    </row>
    <row r="36" spans="2:41" s="2" customFormat="1" ht="22.05" customHeight="1">
      <c r="J36" s="671"/>
      <c r="K36" s="713"/>
      <c r="L36" s="714"/>
      <c r="M36" s="717"/>
      <c r="N36" s="714"/>
      <c r="O36" s="717"/>
      <c r="P36" s="786" t="str">
        <f t="shared" ref="P36:P37" si="10">IF(L36="","",L36-N36)</f>
        <v/>
      </c>
      <c r="Q36" s="787"/>
      <c r="R36" s="714" t="str">
        <f>IF(L36="","",ROUND(部位Ｕ計算!$H$50,3))</f>
        <v/>
      </c>
      <c r="S36" s="717"/>
      <c r="T36" s="718" t="str">
        <f t="shared" ref="T36:T39" si="11">IF(P36="","",P36*R36*0.034*$V$4)</f>
        <v/>
      </c>
      <c r="U36" s="720"/>
      <c r="V36" s="718" t="str">
        <f t="shared" ref="V36:V39" si="12">IF(P36="","",IF(ISERROR(P36*R36*0.034*$X$4),"-",P36*R36*0.034*$X$4))</f>
        <v/>
      </c>
      <c r="W36" s="720"/>
      <c r="X36" s="718" t="str">
        <f t="shared" ref="X36:X39" si="13">IF(R36="","",R36*P36)</f>
        <v/>
      </c>
      <c r="Y36" s="719"/>
      <c r="AD36" s="49"/>
      <c r="AE36" s="49"/>
      <c r="AF36" s="49"/>
    </row>
    <row r="37" spans="2:41" s="2" customFormat="1" ht="22.05" customHeight="1">
      <c r="J37" s="671"/>
      <c r="K37" s="713"/>
      <c r="L37" s="714"/>
      <c r="M37" s="717"/>
      <c r="N37" s="714"/>
      <c r="O37" s="717"/>
      <c r="P37" s="786" t="str">
        <f t="shared" si="10"/>
        <v/>
      </c>
      <c r="Q37" s="787"/>
      <c r="R37" s="714" t="str">
        <f>IF(L37="","",ROUND(部位Ｕ計算!$H$50,3))</f>
        <v/>
      </c>
      <c r="S37" s="717"/>
      <c r="T37" s="718" t="str">
        <f t="shared" si="11"/>
        <v/>
      </c>
      <c r="U37" s="720"/>
      <c r="V37" s="718" t="str">
        <f t="shared" si="12"/>
        <v/>
      </c>
      <c r="W37" s="720"/>
      <c r="X37" s="718" t="str">
        <f t="shared" si="13"/>
        <v/>
      </c>
      <c r="Y37" s="719"/>
      <c r="AD37" s="49"/>
      <c r="AE37" s="49"/>
      <c r="AF37" s="49"/>
    </row>
    <row r="38" spans="2:41" s="2" customFormat="1" ht="22.05" customHeight="1">
      <c r="J38" s="671"/>
      <c r="K38" s="713"/>
      <c r="L38" s="714"/>
      <c r="M38" s="717"/>
      <c r="N38" s="714"/>
      <c r="O38" s="717"/>
      <c r="P38" s="786" t="str">
        <f>IF(L38="","",L38-N38)</f>
        <v/>
      </c>
      <c r="Q38" s="787"/>
      <c r="R38" s="676" t="str">
        <f>IF(L38="","",ROUND(部位Ｕ計算!$H$50,3))</f>
        <v/>
      </c>
      <c r="S38" s="676"/>
      <c r="T38" s="705" t="str">
        <f t="shared" si="11"/>
        <v/>
      </c>
      <c r="U38" s="705"/>
      <c r="V38" s="718" t="str">
        <f t="shared" si="12"/>
        <v/>
      </c>
      <c r="W38" s="720"/>
      <c r="X38" s="705" t="str">
        <f t="shared" si="13"/>
        <v/>
      </c>
      <c r="Y38" s="706"/>
      <c r="AD38" s="49"/>
      <c r="AE38" s="49"/>
      <c r="AF38" s="49"/>
    </row>
    <row r="39" spans="2:41" s="2" customFormat="1" ht="22.05" customHeight="1" thickBot="1">
      <c r="J39" s="727"/>
      <c r="K39" s="798"/>
      <c r="L39" s="799"/>
      <c r="M39" s="800"/>
      <c r="N39" s="799"/>
      <c r="O39" s="800"/>
      <c r="P39" s="801" t="str">
        <f>IF(L39="","",L39-N39)</f>
        <v/>
      </c>
      <c r="Q39" s="802"/>
      <c r="R39" s="809" t="str">
        <f>IF(L39="","",ROUND(部位Ｕ計算!$H$50,3))</f>
        <v/>
      </c>
      <c r="S39" s="809"/>
      <c r="T39" s="723" t="str">
        <f t="shared" si="11"/>
        <v/>
      </c>
      <c r="U39" s="723"/>
      <c r="V39" s="803" t="str">
        <f t="shared" si="12"/>
        <v/>
      </c>
      <c r="W39" s="804"/>
      <c r="X39" s="723" t="str">
        <f t="shared" si="13"/>
        <v/>
      </c>
      <c r="Y39" s="724"/>
      <c r="AD39" s="49"/>
      <c r="AE39" s="49"/>
      <c r="AF39" s="49"/>
    </row>
    <row r="40" spans="2:41" s="2" customFormat="1" ht="22.05" customHeight="1" thickBot="1">
      <c r="J40" s="635" t="s">
        <v>212</v>
      </c>
      <c r="K40" s="636"/>
      <c r="L40" s="636"/>
      <c r="M40" s="636"/>
      <c r="N40" s="636"/>
      <c r="O40" s="636"/>
      <c r="P40" s="636"/>
      <c r="Q40" s="636"/>
      <c r="R40" s="636"/>
      <c r="S40" s="636"/>
      <c r="T40" s="725">
        <f>SUM(T35:U39)</f>
        <v>0</v>
      </c>
      <c r="U40" s="725"/>
      <c r="V40" s="725">
        <f>IF(共通条件・結果!AA7="８地域","-",SUM(V35:W39))</f>
        <v>0</v>
      </c>
      <c r="W40" s="725"/>
      <c r="X40" s="725">
        <f>SUM(X35:Y39)</f>
        <v>0</v>
      </c>
      <c r="Y40" s="726"/>
    </row>
    <row r="41" spans="2:41" s="2" customFormat="1" ht="11.95">
      <c r="J41" s="74" t="s">
        <v>168</v>
      </c>
    </row>
    <row r="42" spans="2:41" s="2" customFormat="1" ht="22.05" customHeight="1" thickBot="1">
      <c r="B42" s="4" t="s">
        <v>213</v>
      </c>
    </row>
    <row r="43" spans="2:41" s="2" customFormat="1" ht="22.05" customHeight="1">
      <c r="B43" s="788" t="s">
        <v>196</v>
      </c>
      <c r="C43" s="789"/>
      <c r="D43" s="444" t="s">
        <v>37</v>
      </c>
      <c r="E43" s="445"/>
      <c r="F43" s="445"/>
      <c r="G43" s="445"/>
      <c r="H43" s="445"/>
      <c r="I43" s="445"/>
      <c r="J43" s="480"/>
      <c r="K43" s="68"/>
      <c r="L43" s="794">
        <f>Q43+U43+Y43</f>
        <v>0</v>
      </c>
      <c r="M43" s="794"/>
      <c r="N43" s="794"/>
      <c r="O43" s="68" t="s">
        <v>22</v>
      </c>
      <c r="P43" s="11" t="s">
        <v>21</v>
      </c>
      <c r="Q43" s="795">
        <f>D8*F8+D9*F9+D10*F10+D11*F11+D12*F12+D13*F13+D14*F14+D15*F15+D16*F16+D17*F17+D18*F18+D19*F19</f>
        <v>0</v>
      </c>
      <c r="R43" s="795"/>
      <c r="S43" s="75" t="s">
        <v>23</v>
      </c>
      <c r="T43" s="75" t="s">
        <v>20</v>
      </c>
      <c r="U43" s="796">
        <f>N26*P26+N27*P27+N28*P28</f>
        <v>0</v>
      </c>
      <c r="V43" s="796"/>
      <c r="W43" s="75" t="s">
        <v>23</v>
      </c>
      <c r="X43" s="75" t="s">
        <v>1</v>
      </c>
      <c r="Y43" s="668">
        <f>SUM(P35:Q39)</f>
        <v>0</v>
      </c>
      <c r="Z43" s="668"/>
      <c r="AA43" s="76" t="s">
        <v>17</v>
      </c>
    </row>
    <row r="44" spans="2:41" s="2" customFormat="1" ht="22.05" customHeight="1">
      <c r="B44" s="790"/>
      <c r="C44" s="791"/>
      <c r="D44" s="483" t="s">
        <v>47</v>
      </c>
      <c r="E44" s="484"/>
      <c r="F44" s="484"/>
      <c r="G44" s="484"/>
      <c r="H44" s="484"/>
      <c r="I44" s="484"/>
      <c r="J44" s="485"/>
      <c r="K44" s="71"/>
      <c r="L44" s="71"/>
      <c r="M44" s="71"/>
      <c r="N44" s="71"/>
      <c r="O44" s="71"/>
      <c r="P44" s="71"/>
      <c r="Q44" s="71"/>
      <c r="R44" s="71"/>
      <c r="S44" s="71"/>
      <c r="T44" s="71"/>
      <c r="U44" s="71"/>
      <c r="V44" s="71"/>
      <c r="W44" s="806">
        <f>V20+V29+T40</f>
        <v>0</v>
      </c>
      <c r="X44" s="806"/>
      <c r="Y44" s="806"/>
      <c r="Z44" s="807" t="s">
        <v>126</v>
      </c>
      <c r="AA44" s="808"/>
    </row>
    <row r="45" spans="2:41" s="2" customFormat="1" ht="22.05" customHeight="1">
      <c r="B45" s="790"/>
      <c r="C45" s="791"/>
      <c r="D45" s="483" t="s">
        <v>48</v>
      </c>
      <c r="E45" s="484"/>
      <c r="F45" s="484"/>
      <c r="G45" s="484"/>
      <c r="H45" s="484"/>
      <c r="I45" s="484"/>
      <c r="J45" s="485"/>
      <c r="K45" s="71"/>
      <c r="L45" s="71"/>
      <c r="M45" s="71"/>
      <c r="N45" s="71"/>
      <c r="O45" s="71"/>
      <c r="P45" s="71"/>
      <c r="Q45" s="71"/>
      <c r="R45" s="71"/>
      <c r="S45" s="71"/>
      <c r="T45" s="71"/>
      <c r="U45" s="71"/>
      <c r="V45" s="71"/>
      <c r="W45" s="806">
        <f>IF(共通条件・結果!AA7="８地域","-",$X$20+$X$29+$V$40)</f>
        <v>0</v>
      </c>
      <c r="X45" s="806"/>
      <c r="Y45" s="806"/>
      <c r="Z45" s="807" t="s">
        <v>126</v>
      </c>
      <c r="AA45" s="808"/>
    </row>
    <row r="46" spans="2:41" s="2" customFormat="1" ht="22.05" customHeight="1" thickBot="1">
      <c r="B46" s="792"/>
      <c r="C46" s="793"/>
      <c r="D46" s="466" t="s">
        <v>18</v>
      </c>
      <c r="E46" s="467"/>
      <c r="F46" s="467"/>
      <c r="G46" s="467"/>
      <c r="H46" s="467"/>
      <c r="I46" s="467"/>
      <c r="J46" s="468"/>
      <c r="K46" s="69"/>
      <c r="L46" s="69"/>
      <c r="M46" s="69"/>
      <c r="N46" s="69"/>
      <c r="O46" s="69"/>
      <c r="P46" s="69"/>
      <c r="Q46" s="69"/>
      <c r="R46" s="69"/>
      <c r="S46" s="69"/>
      <c r="T46" s="69"/>
      <c r="U46" s="69"/>
      <c r="V46" s="69"/>
      <c r="W46" s="805">
        <f>Z20+Z29+X40</f>
        <v>0</v>
      </c>
      <c r="X46" s="805"/>
      <c r="Y46" s="805"/>
      <c r="Z46" s="70" t="s">
        <v>19</v>
      </c>
      <c r="AA46" s="77"/>
    </row>
    <row r="47" spans="2:41" s="2" customFormat="1" ht="22.05" customHeight="1"/>
    <row r="48" spans="2:41" s="2" customFormat="1" ht="22.05" customHeight="1"/>
    <row r="49" s="2" customFormat="1" ht="22.05" customHeight="1"/>
    <row r="50" s="2" customFormat="1" ht="22.05" customHeight="1"/>
    <row r="51" s="2" customFormat="1" ht="22.05" customHeight="1"/>
    <row r="52" s="2" customFormat="1" ht="22.05" customHeight="1"/>
    <row r="53" s="2" customFormat="1" ht="22.05" customHeight="1"/>
    <row r="54" s="2" customFormat="1" ht="22.05" customHeight="1"/>
    <row r="55" s="2" customFormat="1" ht="22.05" customHeight="1"/>
    <row r="56" s="2" customFormat="1" ht="22.05" customHeight="1"/>
    <row r="57" s="2" customFormat="1" ht="22.05" customHeight="1"/>
    <row r="58" s="2" customFormat="1" ht="22.05" customHeight="1"/>
    <row r="59" s="2" customFormat="1" ht="22.05" customHeight="1"/>
    <row r="60" s="2" customFormat="1" ht="22.05" customHeight="1"/>
    <row r="61" s="2" customFormat="1" ht="22.05" customHeight="1"/>
    <row r="62" s="2" customFormat="1" ht="22.05" customHeight="1"/>
    <row r="63" s="2" customFormat="1" ht="25" customHeight="1"/>
    <row r="64" s="2" customFormat="1" ht="25" customHeight="1"/>
    <row r="65" s="2" customFormat="1" ht="25" customHeight="1"/>
    <row r="66" s="2" customFormat="1" ht="25" customHeight="1"/>
    <row r="67" s="2" customFormat="1" ht="25" customHeight="1"/>
    <row r="68" s="2" customFormat="1" ht="25" customHeight="1"/>
    <row r="69" s="2" customFormat="1" ht="25" customHeight="1"/>
    <row r="70" s="2" customFormat="1" ht="25" customHeight="1"/>
    <row r="71" s="2" customFormat="1" ht="25" customHeight="1"/>
    <row r="72" s="2" customFormat="1" ht="25" customHeight="1"/>
    <row r="73" s="2" customFormat="1" ht="25" customHeight="1"/>
    <row r="74" s="2" customFormat="1" ht="25" customHeight="1"/>
    <row r="75" s="2" customFormat="1" ht="25" customHeight="1"/>
    <row r="76" s="2" customFormat="1" ht="25" customHeight="1"/>
    <row r="77" s="2" customFormat="1" ht="25" customHeight="1"/>
    <row r="78" s="2" customFormat="1" ht="25" customHeight="1"/>
    <row r="79" s="2" customFormat="1" ht="25" customHeight="1"/>
    <row r="80" s="2" customFormat="1" ht="25" customHeight="1"/>
    <row r="81" s="2" customFormat="1" ht="25" customHeight="1"/>
    <row r="82" s="2" customFormat="1" ht="25" customHeight="1"/>
    <row r="83" s="2" customFormat="1" ht="25" customHeight="1"/>
    <row r="84" s="2" customFormat="1" ht="25" customHeight="1"/>
    <row r="85" s="2" customFormat="1" ht="25" customHeight="1"/>
    <row r="86" s="2" customFormat="1" ht="25" customHeight="1"/>
    <row r="87" s="2" customFormat="1" ht="25" customHeight="1"/>
    <row r="88" s="2" customFormat="1" ht="25" customHeight="1"/>
    <row r="89" s="2" customFormat="1" ht="25" customHeight="1"/>
    <row r="90" s="2" customFormat="1" ht="25" customHeight="1"/>
    <row r="91" s="2" customFormat="1" ht="25" customHeight="1"/>
    <row r="92" s="2" customFormat="1" ht="25" customHeight="1"/>
    <row r="93" s="2" customFormat="1" ht="25" customHeight="1"/>
    <row r="94" s="2" customFormat="1" ht="25" customHeight="1"/>
    <row r="95" s="2" customFormat="1" ht="25" customHeight="1"/>
    <row r="96" s="3" customFormat="1" ht="25" customHeight="1"/>
    <row r="97" s="3" customFormat="1" ht="25" customHeight="1"/>
    <row r="98" ht="25" customHeight="1"/>
    <row r="99" ht="25" customHeight="1"/>
    <row r="100" ht="25" customHeight="1"/>
    <row r="101" ht="25" customHeight="1"/>
    <row r="102" ht="25" customHeight="1"/>
    <row r="103" ht="25" customHeight="1"/>
    <row r="104" ht="25" customHeight="1"/>
    <row r="105" ht="25" customHeight="1"/>
    <row r="106" ht="25" customHeight="1"/>
    <row r="107" ht="25" customHeight="1"/>
    <row r="108" ht="25" customHeight="1"/>
  </sheetData>
  <sheetProtection algorithmName="SHA-512" hashValue="Y/oXpakKqChxIB2cnGP4jw8wclg/vB8Ubf/uSuDfs6mFTMBrOQUiYkXgap6Ws+QBaRsjJfLwvrMjJ83+JdDnlw==" saltValue="fT2yOMhPX5k725We3ploMQ==" spinCount="100000" sheet="1" objects="1" scenarios="1" selectLockedCells="1"/>
  <mergeCells count="289">
    <mergeCell ref="D44:J44"/>
    <mergeCell ref="W44:Y44"/>
    <mergeCell ref="Z44:AA44"/>
    <mergeCell ref="D45:J45"/>
    <mergeCell ref="W45:Y45"/>
    <mergeCell ref="Z45:AA45"/>
    <mergeCell ref="J40:S40"/>
    <mergeCell ref="T40:U40"/>
    <mergeCell ref="V40:W40"/>
    <mergeCell ref="X40:Y40"/>
    <mergeCell ref="B43:C46"/>
    <mergeCell ref="D43:J43"/>
    <mergeCell ref="L43:N43"/>
    <mergeCell ref="Q43:R43"/>
    <mergeCell ref="U43:V43"/>
    <mergeCell ref="Y43:Z43"/>
    <mergeCell ref="V38:W38"/>
    <mergeCell ref="X38:Y38"/>
    <mergeCell ref="J39:K39"/>
    <mergeCell ref="L39:M39"/>
    <mergeCell ref="N39:O39"/>
    <mergeCell ref="P39:Q39"/>
    <mergeCell ref="R39:S39"/>
    <mergeCell ref="T39:U39"/>
    <mergeCell ref="V39:W39"/>
    <mergeCell ref="X39:Y39"/>
    <mergeCell ref="J38:K38"/>
    <mergeCell ref="L38:M38"/>
    <mergeCell ref="N38:O38"/>
    <mergeCell ref="P38:Q38"/>
    <mergeCell ref="R38:S38"/>
    <mergeCell ref="T38:U38"/>
    <mergeCell ref="D46:J46"/>
    <mergeCell ref="W46:Y46"/>
    <mergeCell ref="V36:W36"/>
    <mergeCell ref="X36:Y36"/>
    <mergeCell ref="J37:K37"/>
    <mergeCell ref="L37:M37"/>
    <mergeCell ref="N37:O37"/>
    <mergeCell ref="P37:Q37"/>
    <mergeCell ref="R37:S37"/>
    <mergeCell ref="T37:U37"/>
    <mergeCell ref="V37:W37"/>
    <mergeCell ref="X37:Y37"/>
    <mergeCell ref="J36:K36"/>
    <mergeCell ref="L36:M36"/>
    <mergeCell ref="N36:O36"/>
    <mergeCell ref="P36:Q36"/>
    <mergeCell ref="R36:S36"/>
    <mergeCell ref="T36:U36"/>
    <mergeCell ref="J35:K35"/>
    <mergeCell ref="L35:M35"/>
    <mergeCell ref="N35:O35"/>
    <mergeCell ref="P35:Q35"/>
    <mergeCell ref="R35:S35"/>
    <mergeCell ref="T35:U35"/>
    <mergeCell ref="V35:W35"/>
    <mergeCell ref="X35:Y35"/>
    <mergeCell ref="J32:K34"/>
    <mergeCell ref="L32:M34"/>
    <mergeCell ref="N32:O34"/>
    <mergeCell ref="P32:Q34"/>
    <mergeCell ref="R32:S34"/>
    <mergeCell ref="T32:U34"/>
    <mergeCell ref="Z28:AA28"/>
    <mergeCell ref="V29:W29"/>
    <mergeCell ref="X29:Y29"/>
    <mergeCell ref="Z29:AA29"/>
    <mergeCell ref="V27:W27"/>
    <mergeCell ref="X27:Y27"/>
    <mergeCell ref="Z27:AA27"/>
    <mergeCell ref="V32:W34"/>
    <mergeCell ref="X32:Y34"/>
    <mergeCell ref="J28:M28"/>
    <mergeCell ref="N28:O28"/>
    <mergeCell ref="P28:Q28"/>
    <mergeCell ref="V26:W26"/>
    <mergeCell ref="X26:Y26"/>
    <mergeCell ref="V28:W28"/>
    <mergeCell ref="X28:Y28"/>
    <mergeCell ref="R28:S28"/>
    <mergeCell ref="T28:U28"/>
    <mergeCell ref="Z26:AA26"/>
    <mergeCell ref="J27:M27"/>
    <mergeCell ref="N27:O27"/>
    <mergeCell ref="P27:Q27"/>
    <mergeCell ref="AN23:AO23"/>
    <mergeCell ref="J26:M26"/>
    <mergeCell ref="N26:O26"/>
    <mergeCell ref="P26:Q26"/>
    <mergeCell ref="R26:S26"/>
    <mergeCell ref="T26:U26"/>
    <mergeCell ref="R27:S27"/>
    <mergeCell ref="T27:U27"/>
    <mergeCell ref="AN21:AO21"/>
    <mergeCell ref="J23:M25"/>
    <mergeCell ref="V23:W25"/>
    <mergeCell ref="X23:Y25"/>
    <mergeCell ref="Z23:AA25"/>
    <mergeCell ref="N23:Q24"/>
    <mergeCell ref="R23:S25"/>
    <mergeCell ref="T23:U25"/>
    <mergeCell ref="N25:O25"/>
    <mergeCell ref="P25:Q25"/>
    <mergeCell ref="T19:U19"/>
    <mergeCell ref="V19:W19"/>
    <mergeCell ref="X19:Y19"/>
    <mergeCell ref="Z19:AA19"/>
    <mergeCell ref="B20:U20"/>
    <mergeCell ref="V20:W20"/>
    <mergeCell ref="X20:Y20"/>
    <mergeCell ref="Z20:AA20"/>
    <mergeCell ref="Z18:AA18"/>
    <mergeCell ref="B19:C19"/>
    <mergeCell ref="D19:E19"/>
    <mergeCell ref="F19:G19"/>
    <mergeCell ref="H19:I19"/>
    <mergeCell ref="J19:K19"/>
    <mergeCell ref="L19:M19"/>
    <mergeCell ref="N19:O19"/>
    <mergeCell ref="P19:Q19"/>
    <mergeCell ref="R19:S19"/>
    <mergeCell ref="N18:O18"/>
    <mergeCell ref="P18:Q18"/>
    <mergeCell ref="R18:S18"/>
    <mergeCell ref="T18:U18"/>
    <mergeCell ref="V18:W18"/>
    <mergeCell ref="X18:Y18"/>
    <mergeCell ref="T17:U17"/>
    <mergeCell ref="V17:W17"/>
    <mergeCell ref="X17:Y17"/>
    <mergeCell ref="Z17:AA17"/>
    <mergeCell ref="B18:C18"/>
    <mergeCell ref="D18:E18"/>
    <mergeCell ref="F18:G18"/>
    <mergeCell ref="H18:I18"/>
    <mergeCell ref="J18:K18"/>
    <mergeCell ref="L18:M18"/>
    <mergeCell ref="B17:C17"/>
    <mergeCell ref="D17:E17"/>
    <mergeCell ref="F17:G17"/>
    <mergeCell ref="H17:I17"/>
    <mergeCell ref="J17:K17"/>
    <mergeCell ref="L17:M17"/>
    <mergeCell ref="N17:O17"/>
    <mergeCell ref="P17:Q17"/>
    <mergeCell ref="R17:S17"/>
    <mergeCell ref="T15:U15"/>
    <mergeCell ref="V15:W15"/>
    <mergeCell ref="X15:Y15"/>
    <mergeCell ref="Z15:AA15"/>
    <mergeCell ref="B16:C16"/>
    <mergeCell ref="D16:E16"/>
    <mergeCell ref="F16:G16"/>
    <mergeCell ref="H16:I16"/>
    <mergeCell ref="J16:K16"/>
    <mergeCell ref="L16:M16"/>
    <mergeCell ref="Z16:AA16"/>
    <mergeCell ref="N16:O16"/>
    <mergeCell ref="P16:Q16"/>
    <mergeCell ref="R16:S16"/>
    <mergeCell ref="T16:U16"/>
    <mergeCell ref="V16:W16"/>
    <mergeCell ref="X16:Y16"/>
    <mergeCell ref="B15:C15"/>
    <mergeCell ref="D15:E15"/>
    <mergeCell ref="F15:G15"/>
    <mergeCell ref="H15:I15"/>
    <mergeCell ref="J15:K15"/>
    <mergeCell ref="L15:M15"/>
    <mergeCell ref="N15:O15"/>
    <mergeCell ref="P15:Q15"/>
    <mergeCell ref="R15:S15"/>
    <mergeCell ref="T13:U13"/>
    <mergeCell ref="V13:W13"/>
    <mergeCell ref="X13:Y13"/>
    <mergeCell ref="Z13:AA13"/>
    <mergeCell ref="B14:C14"/>
    <mergeCell ref="D14:E14"/>
    <mergeCell ref="F14:G14"/>
    <mergeCell ref="H14:I14"/>
    <mergeCell ref="J14:K14"/>
    <mergeCell ref="L14:M14"/>
    <mergeCell ref="Z14:AA14"/>
    <mergeCell ref="N14:O14"/>
    <mergeCell ref="P14:Q14"/>
    <mergeCell ref="R14:S14"/>
    <mergeCell ref="T14:U14"/>
    <mergeCell ref="V14:W14"/>
    <mergeCell ref="X14:Y14"/>
    <mergeCell ref="B13:C13"/>
    <mergeCell ref="D13:E13"/>
    <mergeCell ref="F13:G13"/>
    <mergeCell ref="H13:I13"/>
    <mergeCell ref="J13:K13"/>
    <mergeCell ref="L13:M13"/>
    <mergeCell ref="N13:O13"/>
    <mergeCell ref="P13:Q13"/>
    <mergeCell ref="R13:S13"/>
    <mergeCell ref="T11:U11"/>
    <mergeCell ref="V11:W11"/>
    <mergeCell ref="X11:Y11"/>
    <mergeCell ref="Z11:AA11"/>
    <mergeCell ref="B12:C12"/>
    <mergeCell ref="D12:E12"/>
    <mergeCell ref="F12:G12"/>
    <mergeCell ref="H12:I12"/>
    <mergeCell ref="J12:K12"/>
    <mergeCell ref="L12:M12"/>
    <mergeCell ref="Z12:AA12"/>
    <mergeCell ref="N12:O12"/>
    <mergeCell ref="P12:Q12"/>
    <mergeCell ref="R12:S12"/>
    <mergeCell ref="T12:U12"/>
    <mergeCell ref="V12:W12"/>
    <mergeCell ref="X12:Y12"/>
    <mergeCell ref="B11:C11"/>
    <mergeCell ref="D11:E11"/>
    <mergeCell ref="F11:G11"/>
    <mergeCell ref="H11:I11"/>
    <mergeCell ref="J11:K11"/>
    <mergeCell ref="L11:M11"/>
    <mergeCell ref="N11:O11"/>
    <mergeCell ref="P11:Q11"/>
    <mergeCell ref="R11:S11"/>
    <mergeCell ref="X9:Y9"/>
    <mergeCell ref="Z9:AA9"/>
    <mergeCell ref="B10:C10"/>
    <mergeCell ref="D10:E10"/>
    <mergeCell ref="F10:G10"/>
    <mergeCell ref="H10:I10"/>
    <mergeCell ref="J10:K10"/>
    <mergeCell ref="L10:M10"/>
    <mergeCell ref="Z10:AA10"/>
    <mergeCell ref="N10:O10"/>
    <mergeCell ref="P10:Q10"/>
    <mergeCell ref="R10:S10"/>
    <mergeCell ref="T10:U10"/>
    <mergeCell ref="V10:W10"/>
    <mergeCell ref="X10:Y10"/>
    <mergeCell ref="R9:S9"/>
    <mergeCell ref="T9:U9"/>
    <mergeCell ref="V9:W9"/>
    <mergeCell ref="N8:O8"/>
    <mergeCell ref="P8:Q8"/>
    <mergeCell ref="R8:S8"/>
    <mergeCell ref="T8:U8"/>
    <mergeCell ref="V8:W8"/>
    <mergeCell ref="X8:Y8"/>
    <mergeCell ref="B8:C8"/>
    <mergeCell ref="D8:E8"/>
    <mergeCell ref="F8:G8"/>
    <mergeCell ref="H8:I8"/>
    <mergeCell ref="J8:K8"/>
    <mergeCell ref="L8:M8"/>
    <mergeCell ref="AD6:AE6"/>
    <mergeCell ref="AH6:AI6"/>
    <mergeCell ref="AK6:AL6"/>
    <mergeCell ref="AN6:AO6"/>
    <mergeCell ref="P7:Q7"/>
    <mergeCell ref="R7:S7"/>
    <mergeCell ref="T7:U7"/>
    <mergeCell ref="V5:W7"/>
    <mergeCell ref="X5:Y7"/>
    <mergeCell ref="Z5:AA7"/>
    <mergeCell ref="J29:U29"/>
    <mergeCell ref="D6:E7"/>
    <mergeCell ref="F6:G7"/>
    <mergeCell ref="N6:O7"/>
    <mergeCell ref="P6:U6"/>
    <mergeCell ref="B2:AA2"/>
    <mergeCell ref="R4:U4"/>
    <mergeCell ref="V4:W4"/>
    <mergeCell ref="X4:Y4"/>
    <mergeCell ref="B5:C7"/>
    <mergeCell ref="D5:G5"/>
    <mergeCell ref="H5:I7"/>
    <mergeCell ref="J5:K7"/>
    <mergeCell ref="L5:M7"/>
    <mergeCell ref="N5:U5"/>
    <mergeCell ref="Z8:AA8"/>
    <mergeCell ref="B9:C9"/>
    <mergeCell ref="D9:E9"/>
    <mergeCell ref="F9:G9"/>
    <mergeCell ref="H9:I9"/>
    <mergeCell ref="J9:K9"/>
    <mergeCell ref="L9:M9"/>
    <mergeCell ref="N9:O9"/>
    <mergeCell ref="P9:Q9"/>
  </mergeCells>
  <phoneticPr fontId="4"/>
  <conditionalFormatting sqref="Y43:Z43">
    <cfRule type="expression" dxfId="72" priority="23" stopIfTrue="1">
      <formula>$Y$43=0</formula>
    </cfRule>
  </conditionalFormatting>
  <conditionalFormatting sqref="Q43:R43">
    <cfRule type="expression" dxfId="71" priority="22" stopIfTrue="1">
      <formula>$Q$43=0</formula>
    </cfRule>
  </conditionalFormatting>
  <conditionalFormatting sqref="U43:V43">
    <cfRule type="expression" dxfId="70" priority="21" stopIfTrue="1">
      <formula>$U$43=0</formula>
    </cfRule>
  </conditionalFormatting>
  <conditionalFormatting sqref="L43:N43">
    <cfRule type="expression" dxfId="69" priority="20" stopIfTrue="1">
      <formula>$L$43=0</formula>
    </cfRule>
  </conditionalFormatting>
  <conditionalFormatting sqref="X8:Y8">
    <cfRule type="expression" dxfId="68" priority="18" stopIfTrue="1">
      <formula>#VALUE!</formula>
    </cfRule>
    <cfRule type="expression" dxfId="67" priority="19" stopIfTrue="1">
      <formula>#VALUE!</formula>
    </cfRule>
  </conditionalFormatting>
  <conditionalFormatting sqref="X19:Y19">
    <cfRule type="expression" dxfId="66" priority="17" stopIfTrue="1">
      <formula>#VALUE!</formula>
    </cfRule>
  </conditionalFormatting>
  <conditionalFormatting sqref="X8:Y8">
    <cfRule type="expression" dxfId="65" priority="15" stopIfTrue="1">
      <formula>#VALUE!</formula>
    </cfRule>
    <cfRule type="expression" dxfId="64" priority="16" stopIfTrue="1">
      <formula>#VALUE!</formula>
    </cfRule>
  </conditionalFormatting>
  <conditionalFormatting sqref="X19:Y19">
    <cfRule type="expression" dxfId="63" priority="14" stopIfTrue="1">
      <formula>#VALUE!</formula>
    </cfRule>
  </conditionalFormatting>
  <conditionalFormatting sqref="P8:U8">
    <cfRule type="expression" dxfId="62" priority="13" stopIfTrue="1">
      <formula>$AG$8=TRUE</formula>
    </cfRule>
  </conditionalFormatting>
  <conditionalFormatting sqref="P15:U15">
    <cfRule type="expression" dxfId="61" priority="12" stopIfTrue="1">
      <formula>$AG$15=TRUE</formula>
    </cfRule>
  </conditionalFormatting>
  <conditionalFormatting sqref="P16:U16">
    <cfRule type="expression" dxfId="60" priority="11" stopIfTrue="1">
      <formula>$AG$16=TRUE</formula>
    </cfRule>
  </conditionalFormatting>
  <conditionalFormatting sqref="P17:U17">
    <cfRule type="expression" dxfId="59" priority="10" stopIfTrue="1">
      <formula>$AG$17=TRUE</formula>
    </cfRule>
  </conditionalFormatting>
  <conditionalFormatting sqref="P18:U18">
    <cfRule type="expression" dxfId="58" priority="9" stopIfTrue="1">
      <formula>$AG$18=TRUE</formula>
    </cfRule>
  </conditionalFormatting>
  <conditionalFormatting sqref="P19:U19">
    <cfRule type="expression" dxfId="57" priority="8" stopIfTrue="1">
      <formula>$AG$19=TRUE</formula>
    </cfRule>
  </conditionalFormatting>
  <conditionalFormatting sqref="P10:U10">
    <cfRule type="expression" dxfId="56" priority="7" stopIfTrue="1">
      <formula>$AG$10=TRUE</formula>
    </cfRule>
  </conditionalFormatting>
  <conditionalFormatting sqref="P11:U11">
    <cfRule type="expression" dxfId="55" priority="6" stopIfTrue="1">
      <formula>$AG$11=TRUE</formula>
    </cfRule>
  </conditionalFormatting>
  <conditionalFormatting sqref="P14:U14">
    <cfRule type="expression" dxfId="54" priority="5" stopIfTrue="1">
      <formula>$AG$14=TRUE</formula>
    </cfRule>
  </conditionalFormatting>
  <conditionalFormatting sqref="P9:U9">
    <cfRule type="expression" dxfId="53" priority="4" stopIfTrue="1">
      <formula>$AG$9=TRUE</formula>
    </cfRule>
  </conditionalFormatting>
  <conditionalFormatting sqref="P12:U12">
    <cfRule type="expression" dxfId="52" priority="3">
      <formula>$AG$12=TRUE</formula>
    </cfRule>
  </conditionalFormatting>
  <conditionalFormatting sqref="P13:U13">
    <cfRule type="expression" dxfId="51" priority="2">
      <formula>$AG$13=TRUE</formula>
    </cfRule>
  </conditionalFormatting>
  <dataValidations count="1">
    <dataValidation type="list" allowBlank="1" showInputMessage="1" showErrorMessage="1" sqref="M14:M19 L8:L19 M8:M11 T26:T28 U26 U28">
      <formula1>"　,雨戸,ｼｬｯﾀｰ,障子,風除室"</formula1>
    </dataValidation>
  </dataValidations>
  <pageMargins left="0.70866141732283472" right="0.70866141732283472" top="0.74803149606299213" bottom="0.74803149606299213" header="0.31496062992125984" footer="0.31496062992125984"/>
  <pageSetup paperSize="9" scale="79" orientation="portrait" r:id="rId1"/>
  <headerFooter>
    <oddHeader>&amp;Rver. 2.3[H28]</oddHeader>
    <oddFooter>&amp;Cⓒ　2022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Check Box 1">
              <controlPr defaultSize="0" autoFill="0" autoLine="0" autoPict="0">
                <anchor moveWithCells="1">
                  <from>
                    <xdr:col>13</xdr:col>
                    <xdr:colOff>190774</xdr:colOff>
                    <xdr:row>7</xdr:row>
                    <xdr:rowOff>46049</xdr:rowOff>
                  </from>
                  <to>
                    <xdr:col>14</xdr:col>
                    <xdr:colOff>197353</xdr:colOff>
                    <xdr:row>7</xdr:row>
                    <xdr:rowOff>269715</xdr:rowOff>
                  </to>
                </anchor>
              </controlPr>
            </control>
          </mc:Choice>
        </mc:AlternateContent>
        <mc:AlternateContent xmlns:mc="http://schemas.openxmlformats.org/markup-compatibility/2006">
          <mc:Choice Requires="x14">
            <control shapeId="121858" r:id="rId5" name="Check Box 2">
              <controlPr defaultSize="0" autoFill="0" autoLine="0" autoPict="0">
                <anchor moveWithCells="1">
                  <from>
                    <xdr:col>13</xdr:col>
                    <xdr:colOff>190774</xdr:colOff>
                    <xdr:row>8</xdr:row>
                    <xdr:rowOff>46049</xdr:rowOff>
                  </from>
                  <to>
                    <xdr:col>14</xdr:col>
                    <xdr:colOff>197353</xdr:colOff>
                    <xdr:row>8</xdr:row>
                    <xdr:rowOff>269715</xdr:rowOff>
                  </to>
                </anchor>
              </controlPr>
            </control>
          </mc:Choice>
        </mc:AlternateContent>
        <mc:AlternateContent xmlns:mc="http://schemas.openxmlformats.org/markup-compatibility/2006">
          <mc:Choice Requires="x14">
            <control shapeId="121859" r:id="rId6" name="Check Box 3">
              <controlPr defaultSize="0" autoFill="0" autoLine="0" autoPict="0">
                <anchor moveWithCells="1">
                  <from>
                    <xdr:col>13</xdr:col>
                    <xdr:colOff>190774</xdr:colOff>
                    <xdr:row>14</xdr:row>
                    <xdr:rowOff>46049</xdr:rowOff>
                  </from>
                  <to>
                    <xdr:col>14</xdr:col>
                    <xdr:colOff>197353</xdr:colOff>
                    <xdr:row>14</xdr:row>
                    <xdr:rowOff>269715</xdr:rowOff>
                  </to>
                </anchor>
              </controlPr>
            </control>
          </mc:Choice>
        </mc:AlternateContent>
        <mc:AlternateContent xmlns:mc="http://schemas.openxmlformats.org/markup-compatibility/2006">
          <mc:Choice Requires="x14">
            <control shapeId="121860" r:id="rId7" name="Check Box 4">
              <controlPr defaultSize="0" autoFill="0" autoLine="0" autoPict="0">
                <anchor moveWithCells="1">
                  <from>
                    <xdr:col>13</xdr:col>
                    <xdr:colOff>190774</xdr:colOff>
                    <xdr:row>15</xdr:row>
                    <xdr:rowOff>46049</xdr:rowOff>
                  </from>
                  <to>
                    <xdr:col>14</xdr:col>
                    <xdr:colOff>197353</xdr:colOff>
                    <xdr:row>15</xdr:row>
                    <xdr:rowOff>269715</xdr:rowOff>
                  </to>
                </anchor>
              </controlPr>
            </control>
          </mc:Choice>
        </mc:AlternateContent>
        <mc:AlternateContent xmlns:mc="http://schemas.openxmlformats.org/markup-compatibility/2006">
          <mc:Choice Requires="x14">
            <control shapeId="121861" r:id="rId8" name="Check Box 5">
              <controlPr defaultSize="0" autoFill="0" autoLine="0" autoPict="0">
                <anchor moveWithCells="1">
                  <from>
                    <xdr:col>13</xdr:col>
                    <xdr:colOff>190774</xdr:colOff>
                    <xdr:row>16</xdr:row>
                    <xdr:rowOff>46049</xdr:rowOff>
                  </from>
                  <to>
                    <xdr:col>14</xdr:col>
                    <xdr:colOff>197353</xdr:colOff>
                    <xdr:row>16</xdr:row>
                    <xdr:rowOff>269715</xdr:rowOff>
                  </to>
                </anchor>
              </controlPr>
            </control>
          </mc:Choice>
        </mc:AlternateContent>
        <mc:AlternateContent xmlns:mc="http://schemas.openxmlformats.org/markup-compatibility/2006">
          <mc:Choice Requires="x14">
            <control shapeId="121862" r:id="rId9" name="Check Box 6">
              <controlPr defaultSize="0" autoFill="0" autoLine="0" autoPict="0">
                <anchor moveWithCells="1">
                  <from>
                    <xdr:col>13</xdr:col>
                    <xdr:colOff>190774</xdr:colOff>
                    <xdr:row>17</xdr:row>
                    <xdr:rowOff>46049</xdr:rowOff>
                  </from>
                  <to>
                    <xdr:col>14</xdr:col>
                    <xdr:colOff>197353</xdr:colOff>
                    <xdr:row>17</xdr:row>
                    <xdr:rowOff>269715</xdr:rowOff>
                  </to>
                </anchor>
              </controlPr>
            </control>
          </mc:Choice>
        </mc:AlternateContent>
        <mc:AlternateContent xmlns:mc="http://schemas.openxmlformats.org/markup-compatibility/2006">
          <mc:Choice Requires="x14">
            <control shapeId="121863" r:id="rId10" name="Check Box 7">
              <controlPr defaultSize="0" autoFill="0" autoLine="0" autoPict="0">
                <anchor moveWithCells="1">
                  <from>
                    <xdr:col>13</xdr:col>
                    <xdr:colOff>190774</xdr:colOff>
                    <xdr:row>18</xdr:row>
                    <xdr:rowOff>46049</xdr:rowOff>
                  </from>
                  <to>
                    <xdr:col>14</xdr:col>
                    <xdr:colOff>197353</xdr:colOff>
                    <xdr:row>18</xdr:row>
                    <xdr:rowOff>269715</xdr:rowOff>
                  </to>
                </anchor>
              </controlPr>
            </control>
          </mc:Choice>
        </mc:AlternateContent>
        <mc:AlternateContent xmlns:mc="http://schemas.openxmlformats.org/markup-compatibility/2006">
          <mc:Choice Requires="x14">
            <control shapeId="121864" r:id="rId11" name="Check Box 8">
              <controlPr defaultSize="0" autoFill="0" autoLine="0" autoPict="0">
                <anchor moveWithCells="1">
                  <from>
                    <xdr:col>13</xdr:col>
                    <xdr:colOff>190774</xdr:colOff>
                    <xdr:row>9</xdr:row>
                    <xdr:rowOff>46049</xdr:rowOff>
                  </from>
                  <to>
                    <xdr:col>14</xdr:col>
                    <xdr:colOff>197353</xdr:colOff>
                    <xdr:row>9</xdr:row>
                    <xdr:rowOff>269715</xdr:rowOff>
                  </to>
                </anchor>
              </controlPr>
            </control>
          </mc:Choice>
        </mc:AlternateContent>
        <mc:AlternateContent xmlns:mc="http://schemas.openxmlformats.org/markup-compatibility/2006">
          <mc:Choice Requires="x14">
            <control shapeId="121865" r:id="rId12" name="Check Box 9">
              <controlPr defaultSize="0" autoFill="0" autoLine="0" autoPict="0">
                <anchor moveWithCells="1">
                  <from>
                    <xdr:col>13</xdr:col>
                    <xdr:colOff>190774</xdr:colOff>
                    <xdr:row>10</xdr:row>
                    <xdr:rowOff>46049</xdr:rowOff>
                  </from>
                  <to>
                    <xdr:col>14</xdr:col>
                    <xdr:colOff>197353</xdr:colOff>
                    <xdr:row>10</xdr:row>
                    <xdr:rowOff>269715</xdr:rowOff>
                  </to>
                </anchor>
              </controlPr>
            </control>
          </mc:Choice>
        </mc:AlternateContent>
        <mc:AlternateContent xmlns:mc="http://schemas.openxmlformats.org/markup-compatibility/2006">
          <mc:Choice Requires="x14">
            <control shapeId="121866" r:id="rId13" name="Check Box 10">
              <controlPr defaultSize="0" autoFill="0" autoLine="0" autoPict="0">
                <anchor moveWithCells="1">
                  <from>
                    <xdr:col>13</xdr:col>
                    <xdr:colOff>190774</xdr:colOff>
                    <xdr:row>13</xdr:row>
                    <xdr:rowOff>46049</xdr:rowOff>
                  </from>
                  <to>
                    <xdr:col>14</xdr:col>
                    <xdr:colOff>197353</xdr:colOff>
                    <xdr:row>13</xdr:row>
                    <xdr:rowOff>269715</xdr:rowOff>
                  </to>
                </anchor>
              </controlPr>
            </control>
          </mc:Choice>
        </mc:AlternateContent>
        <mc:AlternateContent xmlns:mc="http://schemas.openxmlformats.org/markup-compatibility/2006">
          <mc:Choice Requires="x14">
            <control shapeId="121867" r:id="rId14" name="Check Box 11">
              <controlPr defaultSize="0" autoFill="0" autoLine="0" autoPict="0">
                <anchor moveWithCells="1">
                  <from>
                    <xdr:col>13</xdr:col>
                    <xdr:colOff>190774</xdr:colOff>
                    <xdr:row>11</xdr:row>
                    <xdr:rowOff>46049</xdr:rowOff>
                  </from>
                  <to>
                    <xdr:col>14</xdr:col>
                    <xdr:colOff>197353</xdr:colOff>
                    <xdr:row>11</xdr:row>
                    <xdr:rowOff>269715</xdr:rowOff>
                  </to>
                </anchor>
              </controlPr>
            </control>
          </mc:Choice>
        </mc:AlternateContent>
        <mc:AlternateContent xmlns:mc="http://schemas.openxmlformats.org/markup-compatibility/2006">
          <mc:Choice Requires="x14">
            <control shapeId="121868" r:id="rId15" name="Check Box 12">
              <controlPr defaultSize="0" autoFill="0" autoLine="0" autoPict="0">
                <anchor moveWithCells="1">
                  <from>
                    <xdr:col>13</xdr:col>
                    <xdr:colOff>190774</xdr:colOff>
                    <xdr:row>12</xdr:row>
                    <xdr:rowOff>46049</xdr:rowOff>
                  </from>
                  <to>
                    <xdr:col>14</xdr:col>
                    <xdr:colOff>197353</xdr:colOff>
                    <xdr:row>12</xdr:row>
                    <xdr:rowOff>269715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B1:AO108"/>
  <sheetViews>
    <sheetView showGridLines="0" zoomScale="90" zoomScaleNormal="90" zoomScaleSheetLayoutView="80" workbookViewId="0">
      <selection activeCell="L35" sqref="L35:M35"/>
    </sheetView>
  </sheetViews>
  <sheetFormatPr defaultColWidth="9" defaultRowHeight="12.95"/>
  <cols>
    <col min="1" max="1" width="0.90625" customWidth="1"/>
    <col min="2" max="29" width="3.90625" customWidth="1"/>
    <col min="30" max="31" width="10.6328125" hidden="1" customWidth="1"/>
    <col min="32" max="32" width="2.6328125" hidden="1" customWidth="1"/>
    <col min="33" max="35" width="10.6328125" hidden="1" customWidth="1"/>
    <col min="36" max="36" width="2.6328125" hidden="1" customWidth="1"/>
    <col min="37" max="38" width="15.6328125" hidden="1" customWidth="1"/>
    <col min="39" max="39" width="2.6328125" hidden="1" customWidth="1"/>
    <col min="40" max="41" width="10.6328125" hidden="1" customWidth="1"/>
    <col min="42" max="43" width="3.6328125" customWidth="1"/>
    <col min="44" max="46" width="4.6328125" customWidth="1"/>
  </cols>
  <sheetData>
    <row r="1" spans="2:41" ht="4.05" customHeight="1"/>
    <row r="2" spans="2:41" s="1" customFormat="1" ht="30.05" customHeight="1">
      <c r="B2" s="653" t="s">
        <v>204</v>
      </c>
      <c r="C2" s="653"/>
      <c r="D2" s="653"/>
      <c r="E2" s="653"/>
      <c r="F2" s="653"/>
      <c r="G2" s="653"/>
      <c r="H2" s="653"/>
      <c r="I2" s="653"/>
      <c r="J2" s="653"/>
      <c r="K2" s="653"/>
      <c r="L2" s="653"/>
      <c r="M2" s="653"/>
      <c r="N2" s="653"/>
      <c r="O2" s="653"/>
      <c r="P2" s="653"/>
      <c r="Q2" s="653"/>
      <c r="R2" s="653"/>
      <c r="S2" s="653"/>
      <c r="T2" s="653"/>
      <c r="U2" s="653"/>
      <c r="V2" s="653"/>
      <c r="W2" s="653"/>
      <c r="X2" s="653"/>
      <c r="Y2" s="653"/>
      <c r="Z2" s="653"/>
      <c r="AA2" s="653"/>
    </row>
    <row r="3" spans="2:41" s="2" customFormat="1" ht="25" customHeight="1" thickBot="1"/>
    <row r="4" spans="2:41" s="2" customFormat="1" ht="22.05" customHeight="1" thickBot="1">
      <c r="B4" s="4" t="s">
        <v>5</v>
      </c>
      <c r="R4" s="654" t="s">
        <v>33</v>
      </c>
      <c r="S4" s="655"/>
      <c r="T4" s="655"/>
      <c r="U4" s="656"/>
      <c r="V4" s="657">
        <f>IF(共通条件・結果!AA7="８地域","0.505",IF(共通条件・結果!AA7="７地域",0.495,IF(共通条件・結果!AA7="６地域",0.504,IF(共通条件・結果!AA7="５地域",0.518,IF(共通条件・結果!AA7="４地域",0.481,IF(共通条件・結果!AA7="３地域",0.553,IF(共通条件・結果!AA7="２地域",0.529,IF(共通条件・結果!AA7="１地域",0.508))))))))</f>
        <v>0.504</v>
      </c>
      <c r="W4" s="658"/>
      <c r="X4" s="657">
        <f>IF(共通条件・結果!AA7="８地域","-",IF(共通条件・結果!AA7="７地域",0.548,IF(共通条件・結果!AA7="６地域",0.523,IF(共通条件・結果!AA7="５地域",0.538,IF(共通条件・結果!AA7="４地域",0.527,IF(共通条件・結果!AA7="３地域",0.542,IF(共通条件・結果!AA7="２地域",0.544,IF(共通条件・結果!AA7="１地域",0.535))))))))</f>
        <v>0.52300000000000002</v>
      </c>
      <c r="Y4" s="658"/>
    </row>
    <row r="5" spans="2:41" s="2" customFormat="1" ht="22.05" customHeight="1">
      <c r="B5" s="659" t="s">
        <v>6</v>
      </c>
      <c r="C5" s="660"/>
      <c r="D5" s="660" t="s">
        <v>153</v>
      </c>
      <c r="E5" s="660"/>
      <c r="F5" s="660"/>
      <c r="G5" s="660"/>
      <c r="H5" s="665" t="s">
        <v>154</v>
      </c>
      <c r="I5" s="660"/>
      <c r="J5" s="665" t="s">
        <v>65</v>
      </c>
      <c r="K5" s="660"/>
      <c r="L5" s="665" t="s">
        <v>9</v>
      </c>
      <c r="M5" s="660"/>
      <c r="N5" s="667" t="s">
        <v>46</v>
      </c>
      <c r="O5" s="668"/>
      <c r="P5" s="668"/>
      <c r="Q5" s="668"/>
      <c r="R5" s="668"/>
      <c r="S5" s="668"/>
      <c r="T5" s="668"/>
      <c r="U5" s="668"/>
      <c r="V5" s="665" t="s">
        <v>155</v>
      </c>
      <c r="W5" s="660"/>
      <c r="X5" s="665" t="s">
        <v>156</v>
      </c>
      <c r="Y5" s="660"/>
      <c r="Z5" s="665" t="s">
        <v>123</v>
      </c>
      <c r="AA5" s="686"/>
    </row>
    <row r="6" spans="2:41" s="2" customFormat="1" ht="22.05" customHeight="1">
      <c r="B6" s="661"/>
      <c r="C6" s="662"/>
      <c r="D6" s="638" t="s">
        <v>8</v>
      </c>
      <c r="E6" s="639"/>
      <c r="F6" s="642" t="s">
        <v>7</v>
      </c>
      <c r="G6" s="643"/>
      <c r="H6" s="662"/>
      <c r="I6" s="662"/>
      <c r="J6" s="666"/>
      <c r="K6" s="662"/>
      <c r="L6" s="666"/>
      <c r="M6" s="662"/>
      <c r="N6" s="646" t="s">
        <v>45</v>
      </c>
      <c r="O6" s="647"/>
      <c r="P6" s="650" t="s">
        <v>157</v>
      </c>
      <c r="Q6" s="651"/>
      <c r="R6" s="651"/>
      <c r="S6" s="651"/>
      <c r="T6" s="651"/>
      <c r="U6" s="652"/>
      <c r="V6" s="666"/>
      <c r="W6" s="662"/>
      <c r="X6" s="666"/>
      <c r="Y6" s="662"/>
      <c r="Z6" s="662"/>
      <c r="AA6" s="687"/>
      <c r="AD6" s="682" t="s">
        <v>49</v>
      </c>
      <c r="AE6" s="682"/>
      <c r="AF6" s="40"/>
      <c r="AG6" s="40"/>
      <c r="AH6" s="682" t="s">
        <v>12</v>
      </c>
      <c r="AI6" s="682"/>
      <c r="AJ6" s="40"/>
      <c r="AK6" s="682" t="s">
        <v>50</v>
      </c>
      <c r="AL6" s="682"/>
      <c r="AN6" s="682" t="s">
        <v>58</v>
      </c>
      <c r="AO6" s="682"/>
    </row>
    <row r="7" spans="2:41" s="2" customFormat="1" ht="22.05" customHeight="1" thickBot="1">
      <c r="B7" s="663"/>
      <c r="C7" s="664"/>
      <c r="D7" s="640"/>
      <c r="E7" s="641"/>
      <c r="F7" s="644"/>
      <c r="G7" s="645"/>
      <c r="H7" s="664"/>
      <c r="I7" s="664"/>
      <c r="J7" s="664"/>
      <c r="K7" s="664"/>
      <c r="L7" s="664"/>
      <c r="M7" s="664"/>
      <c r="N7" s="648"/>
      <c r="O7" s="649"/>
      <c r="P7" s="645" t="s">
        <v>10</v>
      </c>
      <c r="Q7" s="683"/>
      <c r="R7" s="684" t="s">
        <v>11</v>
      </c>
      <c r="S7" s="685"/>
      <c r="T7" s="645" t="s">
        <v>3</v>
      </c>
      <c r="U7" s="683"/>
      <c r="V7" s="664"/>
      <c r="W7" s="664"/>
      <c r="X7" s="664"/>
      <c r="Y7" s="664"/>
      <c r="Z7" s="664"/>
      <c r="AA7" s="688"/>
      <c r="AD7" s="40" t="s">
        <v>4</v>
      </c>
      <c r="AE7" s="40" t="s">
        <v>16</v>
      </c>
      <c r="AF7" s="40"/>
      <c r="AG7" s="40"/>
      <c r="AH7" s="40" t="s">
        <v>4</v>
      </c>
      <c r="AI7" s="40" t="s">
        <v>16</v>
      </c>
      <c r="AJ7" s="40"/>
      <c r="AK7" s="40" t="s">
        <v>4</v>
      </c>
      <c r="AL7" s="40" t="s">
        <v>16</v>
      </c>
      <c r="AN7" s="72" t="s">
        <v>56</v>
      </c>
      <c r="AO7" s="2" t="s">
        <v>54</v>
      </c>
    </row>
    <row r="8" spans="2:41" s="2" customFormat="1" ht="22.05" customHeight="1">
      <c r="B8" s="696"/>
      <c r="C8" s="697"/>
      <c r="D8" s="698"/>
      <c r="E8" s="699"/>
      <c r="F8" s="699"/>
      <c r="G8" s="700"/>
      <c r="H8" s="701"/>
      <c r="I8" s="701"/>
      <c r="J8" s="701"/>
      <c r="K8" s="701"/>
      <c r="L8" s="702"/>
      <c r="M8" s="702"/>
      <c r="N8" s="689"/>
      <c r="O8" s="690"/>
      <c r="P8" s="691"/>
      <c r="Q8" s="692"/>
      <c r="R8" s="693"/>
      <c r="S8" s="694"/>
      <c r="T8" s="695"/>
      <c r="U8" s="691"/>
      <c r="V8" s="669" t="str">
        <f>IF(D8="","",AD8)</f>
        <v/>
      </c>
      <c r="W8" s="669"/>
      <c r="X8" s="669" t="str">
        <f t="shared" ref="X8:X19" si="0">IF(D8="","",IF(ISERROR(AE8),"-",AE8))</f>
        <v/>
      </c>
      <c r="Y8" s="669"/>
      <c r="Z8" s="669" t="str">
        <f>IF(D8="","",D8*F8*AN8)</f>
        <v/>
      </c>
      <c r="AA8" s="670"/>
      <c r="AD8" s="2" t="e">
        <f>D8*F8*J8*$V$4*AH8</f>
        <v>#VALUE!</v>
      </c>
      <c r="AE8" s="2" t="e">
        <f>D8*F8*J8*$X$4*AI8</f>
        <v>#VALUE!</v>
      </c>
      <c r="AG8" s="49" t="b">
        <v>0</v>
      </c>
      <c r="AH8" s="2" t="str">
        <f>IF(AG8=TRUE,"0.93",IF(ISERROR(AK8),"エラー",IF(AK8&gt;0.93,"0.93",AK8)))</f>
        <v>エラー</v>
      </c>
      <c r="AI8" s="2" t="str">
        <f>IF(AG8=TRUE,"0.51",IF(ISERROR(AL8),"エラー",IF(AL8&gt;0.72,"0.72",AL8)))</f>
        <v>エラー</v>
      </c>
      <c r="AK8" s="2" t="e">
        <f>0.01*(16+24*(2*R8+T8)/P8)</f>
        <v>#DIV/0!</v>
      </c>
      <c r="AL8" s="2" t="e">
        <f>0.01*(10+15*(2*R8+T8)/P8)</f>
        <v>#DIV/0!</v>
      </c>
      <c r="AN8" s="2">
        <f>IF(AO8="FALSE",H8,IF(L8="風除室",1/((1/H8)+0.1),0.5*H8+0.5*(1/((1/H8)+AO8))))</f>
        <v>0</v>
      </c>
      <c r="AO8" s="40" t="str">
        <f t="shared" ref="AO8:AO19" si="1">IF(L8="","FALSE",IF(L8="雨戸",0.1,IF(L8="ｼｬｯﾀｰ",0.1,IF(L8="障子",0.18,IF(L8="風除室",0.1)))))</f>
        <v>FALSE</v>
      </c>
    </row>
    <row r="9" spans="2:41" s="2" customFormat="1" ht="22.05" customHeight="1">
      <c r="B9" s="671"/>
      <c r="C9" s="672"/>
      <c r="D9" s="673"/>
      <c r="E9" s="674"/>
      <c r="F9" s="674"/>
      <c r="G9" s="675"/>
      <c r="H9" s="676"/>
      <c r="I9" s="676"/>
      <c r="J9" s="676"/>
      <c r="K9" s="676"/>
      <c r="L9" s="677"/>
      <c r="M9" s="677"/>
      <c r="N9" s="678"/>
      <c r="O9" s="679"/>
      <c r="P9" s="680"/>
      <c r="Q9" s="681"/>
      <c r="R9" s="708"/>
      <c r="S9" s="709"/>
      <c r="T9" s="707"/>
      <c r="U9" s="680"/>
      <c r="V9" s="705" t="str">
        <f t="shared" ref="V9:V19" si="2">IF(D9="","",AD9)</f>
        <v/>
      </c>
      <c r="W9" s="705"/>
      <c r="X9" s="705" t="str">
        <f t="shared" si="0"/>
        <v/>
      </c>
      <c r="Y9" s="705"/>
      <c r="Z9" s="705" t="str">
        <f t="shared" ref="Z9:Z19" si="3">IF(D9="","",D9*F9*AN9)</f>
        <v/>
      </c>
      <c r="AA9" s="706"/>
      <c r="AD9" s="2" t="e">
        <f t="shared" ref="AD9:AD19" si="4">D9*F9*J9*$V$4*AH9</f>
        <v>#VALUE!</v>
      </c>
      <c r="AE9" s="2" t="e">
        <f t="shared" ref="AE9:AE19" si="5">D9*F9*J9*$X$4*AI9</f>
        <v>#VALUE!</v>
      </c>
      <c r="AG9" s="49" t="b">
        <v>0</v>
      </c>
      <c r="AH9" s="2" t="str">
        <f t="shared" ref="AH9:AH19" si="6">IF(AG9=TRUE,"0.93",IF(ISERROR(AK9),"エラー",IF(AK9&gt;0.93,"0.93",AK9)))</f>
        <v>エラー</v>
      </c>
      <c r="AI9" s="2" t="str">
        <f t="shared" ref="AI9:AI19" si="7">IF(AG9=TRUE,"0.51",IF(ISERROR(AL9),"エラー",IF(AL9&gt;0.72,"0.72",AL9)))</f>
        <v>エラー</v>
      </c>
      <c r="AK9" s="2" t="e">
        <f t="shared" ref="AK9:AK19" si="8">0.01*(16+24*(2*R9+T9)/P9)</f>
        <v>#DIV/0!</v>
      </c>
      <c r="AL9" s="2" t="e">
        <f t="shared" ref="AL9:AL19" si="9">0.01*(10+15*(2*R9+T9)/P9)</f>
        <v>#DIV/0!</v>
      </c>
      <c r="AN9" s="2">
        <f t="shared" ref="AN9:AN19" si="10">IF(AO9="FALSE",H9,IF(L9="風除室",1/((1/H9)+0.1),0.5*H9+0.5*(1/((1/H9)+AO9))))</f>
        <v>0</v>
      </c>
      <c r="AO9" s="40" t="str">
        <f t="shared" si="1"/>
        <v>FALSE</v>
      </c>
    </row>
    <row r="10" spans="2:41" s="2" customFormat="1" ht="22.05" customHeight="1">
      <c r="B10" s="671"/>
      <c r="C10" s="672"/>
      <c r="D10" s="673"/>
      <c r="E10" s="674"/>
      <c r="F10" s="674"/>
      <c r="G10" s="675"/>
      <c r="H10" s="676"/>
      <c r="I10" s="676"/>
      <c r="J10" s="676"/>
      <c r="K10" s="676"/>
      <c r="L10" s="677"/>
      <c r="M10" s="677"/>
      <c r="N10" s="678"/>
      <c r="O10" s="679"/>
      <c r="P10" s="681"/>
      <c r="Q10" s="703"/>
      <c r="R10" s="704"/>
      <c r="S10" s="703"/>
      <c r="T10" s="704"/>
      <c r="U10" s="707"/>
      <c r="V10" s="705" t="str">
        <f t="shared" si="2"/>
        <v/>
      </c>
      <c r="W10" s="705"/>
      <c r="X10" s="705" t="str">
        <f t="shared" si="0"/>
        <v/>
      </c>
      <c r="Y10" s="705"/>
      <c r="Z10" s="705" t="str">
        <f t="shared" si="3"/>
        <v/>
      </c>
      <c r="AA10" s="706"/>
      <c r="AD10" s="2" t="e">
        <f t="shared" si="4"/>
        <v>#VALUE!</v>
      </c>
      <c r="AE10" s="2" t="e">
        <f t="shared" si="5"/>
        <v>#VALUE!</v>
      </c>
      <c r="AG10" s="49" t="b">
        <v>0</v>
      </c>
      <c r="AH10" s="2" t="str">
        <f t="shared" si="6"/>
        <v>エラー</v>
      </c>
      <c r="AI10" s="2" t="str">
        <f t="shared" si="7"/>
        <v>エラー</v>
      </c>
      <c r="AK10" s="2" t="e">
        <f t="shared" si="8"/>
        <v>#DIV/0!</v>
      </c>
      <c r="AL10" s="2" t="e">
        <f t="shared" si="9"/>
        <v>#DIV/0!</v>
      </c>
      <c r="AN10" s="2">
        <f t="shared" si="10"/>
        <v>0</v>
      </c>
      <c r="AO10" s="40" t="str">
        <f t="shared" si="1"/>
        <v>FALSE</v>
      </c>
    </row>
    <row r="11" spans="2:41" s="2" customFormat="1" ht="22.05" customHeight="1">
      <c r="B11" s="671"/>
      <c r="C11" s="672"/>
      <c r="D11" s="673"/>
      <c r="E11" s="674"/>
      <c r="F11" s="674"/>
      <c r="G11" s="675"/>
      <c r="H11" s="676"/>
      <c r="I11" s="676"/>
      <c r="J11" s="676"/>
      <c r="K11" s="676"/>
      <c r="L11" s="677"/>
      <c r="M11" s="677"/>
      <c r="N11" s="678"/>
      <c r="O11" s="679"/>
      <c r="P11" s="681"/>
      <c r="Q11" s="703"/>
      <c r="R11" s="704"/>
      <c r="S11" s="703"/>
      <c r="T11" s="704"/>
      <c r="U11" s="707"/>
      <c r="V11" s="705" t="str">
        <f t="shared" si="2"/>
        <v/>
      </c>
      <c r="W11" s="705"/>
      <c r="X11" s="705" t="str">
        <f t="shared" si="0"/>
        <v/>
      </c>
      <c r="Y11" s="705"/>
      <c r="Z11" s="705" t="str">
        <f t="shared" si="3"/>
        <v/>
      </c>
      <c r="AA11" s="706"/>
      <c r="AD11" s="2" t="e">
        <f t="shared" si="4"/>
        <v>#VALUE!</v>
      </c>
      <c r="AE11" s="2" t="e">
        <f t="shared" si="5"/>
        <v>#VALUE!</v>
      </c>
      <c r="AG11" s="49" t="b">
        <v>0</v>
      </c>
      <c r="AH11" s="2" t="str">
        <f t="shared" si="6"/>
        <v>エラー</v>
      </c>
      <c r="AI11" s="2" t="str">
        <f t="shared" si="7"/>
        <v>エラー</v>
      </c>
      <c r="AK11" s="2" t="e">
        <f t="shared" si="8"/>
        <v>#DIV/0!</v>
      </c>
      <c r="AL11" s="2" t="e">
        <f t="shared" si="9"/>
        <v>#DIV/0!</v>
      </c>
      <c r="AN11" s="2">
        <f t="shared" si="10"/>
        <v>0</v>
      </c>
      <c r="AO11" s="40" t="str">
        <f t="shared" si="1"/>
        <v>FALSE</v>
      </c>
    </row>
    <row r="12" spans="2:41" s="2" customFormat="1" ht="22.05" customHeight="1">
      <c r="B12" s="671"/>
      <c r="C12" s="713"/>
      <c r="D12" s="714"/>
      <c r="E12" s="715"/>
      <c r="F12" s="716"/>
      <c r="G12" s="717"/>
      <c r="H12" s="714"/>
      <c r="I12" s="717"/>
      <c r="J12" s="714"/>
      <c r="K12" s="717"/>
      <c r="L12" s="710"/>
      <c r="M12" s="711"/>
      <c r="N12" s="678"/>
      <c r="O12" s="712"/>
      <c r="P12" s="681"/>
      <c r="Q12" s="703"/>
      <c r="R12" s="704"/>
      <c r="S12" s="703"/>
      <c r="T12" s="704"/>
      <c r="U12" s="707"/>
      <c r="V12" s="718" t="str">
        <f t="shared" si="2"/>
        <v/>
      </c>
      <c r="W12" s="720"/>
      <c r="X12" s="718" t="str">
        <f t="shared" si="0"/>
        <v/>
      </c>
      <c r="Y12" s="720"/>
      <c r="Z12" s="718" t="str">
        <f t="shared" si="3"/>
        <v/>
      </c>
      <c r="AA12" s="719"/>
      <c r="AD12" s="2" t="e">
        <f t="shared" si="4"/>
        <v>#VALUE!</v>
      </c>
      <c r="AE12" s="2" t="e">
        <f t="shared" si="5"/>
        <v>#VALUE!</v>
      </c>
      <c r="AG12" s="49" t="b">
        <v>0</v>
      </c>
      <c r="AH12" s="2" t="str">
        <f t="shared" si="6"/>
        <v>エラー</v>
      </c>
      <c r="AI12" s="2" t="str">
        <f t="shared" si="7"/>
        <v>エラー</v>
      </c>
      <c r="AK12" s="2" t="e">
        <f t="shared" si="8"/>
        <v>#DIV/0!</v>
      </c>
      <c r="AL12" s="2" t="e">
        <f t="shared" si="9"/>
        <v>#DIV/0!</v>
      </c>
      <c r="AN12" s="2">
        <f t="shared" si="10"/>
        <v>0</v>
      </c>
      <c r="AO12" s="40" t="str">
        <f t="shared" si="1"/>
        <v>FALSE</v>
      </c>
    </row>
    <row r="13" spans="2:41" s="2" customFormat="1" ht="22.05" customHeight="1">
      <c r="B13" s="671"/>
      <c r="C13" s="713"/>
      <c r="D13" s="714"/>
      <c r="E13" s="715"/>
      <c r="F13" s="716"/>
      <c r="G13" s="717"/>
      <c r="H13" s="714"/>
      <c r="I13" s="717"/>
      <c r="J13" s="714"/>
      <c r="K13" s="717"/>
      <c r="L13" s="710"/>
      <c r="M13" s="711"/>
      <c r="N13" s="678"/>
      <c r="O13" s="712"/>
      <c r="P13" s="681"/>
      <c r="Q13" s="703"/>
      <c r="R13" s="704"/>
      <c r="S13" s="703"/>
      <c r="T13" s="704"/>
      <c r="U13" s="707"/>
      <c r="V13" s="718" t="str">
        <f t="shared" si="2"/>
        <v/>
      </c>
      <c r="W13" s="720"/>
      <c r="X13" s="718" t="str">
        <f t="shared" si="0"/>
        <v/>
      </c>
      <c r="Y13" s="720"/>
      <c r="Z13" s="718" t="str">
        <f t="shared" si="3"/>
        <v/>
      </c>
      <c r="AA13" s="719"/>
      <c r="AD13" s="2" t="e">
        <f t="shared" si="4"/>
        <v>#VALUE!</v>
      </c>
      <c r="AE13" s="2" t="e">
        <f t="shared" si="5"/>
        <v>#VALUE!</v>
      </c>
      <c r="AG13" s="49" t="b">
        <v>0</v>
      </c>
      <c r="AH13" s="2" t="str">
        <f t="shared" si="6"/>
        <v>エラー</v>
      </c>
      <c r="AI13" s="2" t="str">
        <f t="shared" si="7"/>
        <v>エラー</v>
      </c>
      <c r="AK13" s="2" t="e">
        <f t="shared" si="8"/>
        <v>#DIV/0!</v>
      </c>
      <c r="AL13" s="2" t="e">
        <f t="shared" si="9"/>
        <v>#DIV/0!</v>
      </c>
      <c r="AN13" s="2">
        <f t="shared" si="10"/>
        <v>0</v>
      </c>
      <c r="AO13" s="40" t="str">
        <f t="shared" si="1"/>
        <v>FALSE</v>
      </c>
    </row>
    <row r="14" spans="2:41" s="2" customFormat="1" ht="22.05" customHeight="1">
      <c r="B14" s="671"/>
      <c r="C14" s="672"/>
      <c r="D14" s="673"/>
      <c r="E14" s="674"/>
      <c r="F14" s="674"/>
      <c r="G14" s="675"/>
      <c r="H14" s="676"/>
      <c r="I14" s="676"/>
      <c r="J14" s="676"/>
      <c r="K14" s="676"/>
      <c r="L14" s="677"/>
      <c r="M14" s="677"/>
      <c r="N14" s="678"/>
      <c r="O14" s="679"/>
      <c r="P14" s="681"/>
      <c r="Q14" s="703"/>
      <c r="R14" s="704"/>
      <c r="S14" s="703"/>
      <c r="T14" s="704"/>
      <c r="U14" s="707"/>
      <c r="V14" s="705" t="str">
        <f t="shared" si="2"/>
        <v/>
      </c>
      <c r="W14" s="705"/>
      <c r="X14" s="705" t="str">
        <f t="shared" si="0"/>
        <v/>
      </c>
      <c r="Y14" s="705"/>
      <c r="Z14" s="705" t="str">
        <f t="shared" si="3"/>
        <v/>
      </c>
      <c r="AA14" s="706"/>
      <c r="AD14" s="2" t="e">
        <f t="shared" si="4"/>
        <v>#VALUE!</v>
      </c>
      <c r="AE14" s="2" t="e">
        <f t="shared" si="5"/>
        <v>#VALUE!</v>
      </c>
      <c r="AG14" s="49" t="b">
        <v>0</v>
      </c>
      <c r="AH14" s="2" t="str">
        <f t="shared" si="6"/>
        <v>エラー</v>
      </c>
      <c r="AI14" s="2" t="str">
        <f t="shared" si="7"/>
        <v>エラー</v>
      </c>
      <c r="AK14" s="2" t="e">
        <f t="shared" si="8"/>
        <v>#DIV/0!</v>
      </c>
      <c r="AL14" s="2" t="e">
        <f t="shared" si="9"/>
        <v>#DIV/0!</v>
      </c>
      <c r="AN14" s="2">
        <f t="shared" si="10"/>
        <v>0</v>
      </c>
      <c r="AO14" s="40" t="str">
        <f t="shared" si="1"/>
        <v>FALSE</v>
      </c>
    </row>
    <row r="15" spans="2:41" s="2" customFormat="1" ht="22.05" customHeight="1">
      <c r="B15" s="671"/>
      <c r="C15" s="672"/>
      <c r="D15" s="673"/>
      <c r="E15" s="674"/>
      <c r="F15" s="674"/>
      <c r="G15" s="675"/>
      <c r="H15" s="676"/>
      <c r="I15" s="676"/>
      <c r="J15" s="676"/>
      <c r="K15" s="676"/>
      <c r="L15" s="677"/>
      <c r="M15" s="677"/>
      <c r="N15" s="678"/>
      <c r="O15" s="679"/>
      <c r="P15" s="681"/>
      <c r="Q15" s="703"/>
      <c r="R15" s="704"/>
      <c r="S15" s="703"/>
      <c r="T15" s="704"/>
      <c r="U15" s="707"/>
      <c r="V15" s="718" t="str">
        <f t="shared" si="2"/>
        <v/>
      </c>
      <c r="W15" s="720"/>
      <c r="X15" s="705" t="str">
        <f t="shared" si="0"/>
        <v/>
      </c>
      <c r="Y15" s="705"/>
      <c r="Z15" s="705" t="str">
        <f t="shared" si="3"/>
        <v/>
      </c>
      <c r="AA15" s="706"/>
      <c r="AD15" s="2" t="e">
        <f t="shared" si="4"/>
        <v>#VALUE!</v>
      </c>
      <c r="AE15" s="2" t="e">
        <f t="shared" si="5"/>
        <v>#VALUE!</v>
      </c>
      <c r="AG15" s="49" t="b">
        <v>0</v>
      </c>
      <c r="AH15" s="2" t="str">
        <f t="shared" si="6"/>
        <v>エラー</v>
      </c>
      <c r="AI15" s="2" t="str">
        <f t="shared" si="7"/>
        <v>エラー</v>
      </c>
      <c r="AK15" s="2" t="e">
        <f t="shared" si="8"/>
        <v>#DIV/0!</v>
      </c>
      <c r="AL15" s="2" t="e">
        <f t="shared" si="9"/>
        <v>#DIV/0!</v>
      </c>
      <c r="AN15" s="2">
        <f t="shared" si="10"/>
        <v>0</v>
      </c>
      <c r="AO15" s="40" t="str">
        <f t="shared" si="1"/>
        <v>FALSE</v>
      </c>
    </row>
    <row r="16" spans="2:41" s="2" customFormat="1" ht="22.05" customHeight="1">
      <c r="B16" s="671"/>
      <c r="C16" s="672"/>
      <c r="D16" s="673"/>
      <c r="E16" s="674"/>
      <c r="F16" s="674"/>
      <c r="G16" s="675"/>
      <c r="H16" s="676"/>
      <c r="I16" s="676"/>
      <c r="J16" s="676"/>
      <c r="K16" s="676"/>
      <c r="L16" s="677"/>
      <c r="M16" s="677"/>
      <c r="N16" s="678"/>
      <c r="O16" s="679"/>
      <c r="P16" s="681"/>
      <c r="Q16" s="703"/>
      <c r="R16" s="704"/>
      <c r="S16" s="703"/>
      <c r="T16" s="704"/>
      <c r="U16" s="707"/>
      <c r="V16" s="718" t="str">
        <f t="shared" si="2"/>
        <v/>
      </c>
      <c r="W16" s="720"/>
      <c r="X16" s="705" t="str">
        <f t="shared" si="0"/>
        <v/>
      </c>
      <c r="Y16" s="705"/>
      <c r="Z16" s="705" t="str">
        <f t="shared" si="3"/>
        <v/>
      </c>
      <c r="AA16" s="706"/>
      <c r="AD16" s="2" t="e">
        <f t="shared" si="4"/>
        <v>#VALUE!</v>
      </c>
      <c r="AE16" s="2" t="e">
        <f t="shared" si="5"/>
        <v>#VALUE!</v>
      </c>
      <c r="AG16" s="49" t="b">
        <v>0</v>
      </c>
      <c r="AH16" s="2" t="str">
        <f t="shared" si="6"/>
        <v>エラー</v>
      </c>
      <c r="AI16" s="2" t="str">
        <f t="shared" si="7"/>
        <v>エラー</v>
      </c>
      <c r="AK16" s="2" t="e">
        <f t="shared" si="8"/>
        <v>#DIV/0!</v>
      </c>
      <c r="AL16" s="2" t="e">
        <f t="shared" si="9"/>
        <v>#DIV/0!</v>
      </c>
      <c r="AN16" s="2">
        <f t="shared" si="10"/>
        <v>0</v>
      </c>
      <c r="AO16" s="40" t="str">
        <f t="shared" si="1"/>
        <v>FALSE</v>
      </c>
    </row>
    <row r="17" spans="2:41" s="2" customFormat="1" ht="22.05" customHeight="1">
      <c r="B17" s="671"/>
      <c r="C17" s="672"/>
      <c r="D17" s="673"/>
      <c r="E17" s="674"/>
      <c r="F17" s="674"/>
      <c r="G17" s="675"/>
      <c r="H17" s="676"/>
      <c r="I17" s="676"/>
      <c r="J17" s="676"/>
      <c r="K17" s="676"/>
      <c r="L17" s="677"/>
      <c r="M17" s="677"/>
      <c r="N17" s="678"/>
      <c r="O17" s="679"/>
      <c r="P17" s="680"/>
      <c r="Q17" s="681"/>
      <c r="R17" s="704"/>
      <c r="S17" s="703"/>
      <c r="T17" s="704"/>
      <c r="U17" s="707"/>
      <c r="V17" s="718" t="str">
        <f t="shared" si="2"/>
        <v/>
      </c>
      <c r="W17" s="720"/>
      <c r="X17" s="705" t="str">
        <f t="shared" si="0"/>
        <v/>
      </c>
      <c r="Y17" s="705"/>
      <c r="Z17" s="705" t="str">
        <f t="shared" si="3"/>
        <v/>
      </c>
      <c r="AA17" s="706"/>
      <c r="AD17" s="2" t="e">
        <f t="shared" si="4"/>
        <v>#VALUE!</v>
      </c>
      <c r="AE17" s="2" t="e">
        <f t="shared" si="5"/>
        <v>#VALUE!</v>
      </c>
      <c r="AG17" s="49" t="b">
        <v>0</v>
      </c>
      <c r="AH17" s="2" t="str">
        <f t="shared" si="6"/>
        <v>エラー</v>
      </c>
      <c r="AI17" s="2" t="str">
        <f t="shared" si="7"/>
        <v>エラー</v>
      </c>
      <c r="AK17" s="2" t="e">
        <f t="shared" si="8"/>
        <v>#DIV/0!</v>
      </c>
      <c r="AL17" s="2" t="e">
        <f t="shared" si="9"/>
        <v>#DIV/0!</v>
      </c>
      <c r="AN17" s="2">
        <f t="shared" si="10"/>
        <v>0</v>
      </c>
      <c r="AO17" s="40" t="str">
        <f t="shared" si="1"/>
        <v>FALSE</v>
      </c>
    </row>
    <row r="18" spans="2:41" s="2" customFormat="1" ht="22.05" customHeight="1">
      <c r="B18" s="671"/>
      <c r="C18" s="672"/>
      <c r="D18" s="673"/>
      <c r="E18" s="674"/>
      <c r="F18" s="674"/>
      <c r="G18" s="675"/>
      <c r="H18" s="676"/>
      <c r="I18" s="676"/>
      <c r="J18" s="676"/>
      <c r="K18" s="676"/>
      <c r="L18" s="677"/>
      <c r="M18" s="677"/>
      <c r="N18" s="678"/>
      <c r="O18" s="679"/>
      <c r="P18" s="680"/>
      <c r="Q18" s="681"/>
      <c r="R18" s="708"/>
      <c r="S18" s="709"/>
      <c r="T18" s="707"/>
      <c r="U18" s="680"/>
      <c r="V18" s="718" t="str">
        <f t="shared" si="2"/>
        <v/>
      </c>
      <c r="W18" s="720"/>
      <c r="X18" s="705" t="str">
        <f t="shared" si="0"/>
        <v/>
      </c>
      <c r="Y18" s="705"/>
      <c r="Z18" s="705" t="str">
        <f t="shared" si="3"/>
        <v/>
      </c>
      <c r="AA18" s="706"/>
      <c r="AD18" s="2" t="e">
        <f t="shared" si="4"/>
        <v>#VALUE!</v>
      </c>
      <c r="AE18" s="2" t="e">
        <f t="shared" si="5"/>
        <v>#VALUE!</v>
      </c>
      <c r="AG18" s="49" t="b">
        <v>0</v>
      </c>
      <c r="AH18" s="2" t="str">
        <f t="shared" si="6"/>
        <v>エラー</v>
      </c>
      <c r="AI18" s="2" t="str">
        <f t="shared" si="7"/>
        <v>エラー</v>
      </c>
      <c r="AK18" s="2" t="e">
        <f t="shared" si="8"/>
        <v>#DIV/0!</v>
      </c>
      <c r="AL18" s="2" t="e">
        <f t="shared" si="9"/>
        <v>#DIV/0!</v>
      </c>
      <c r="AN18" s="2">
        <f t="shared" si="10"/>
        <v>0</v>
      </c>
      <c r="AO18" s="40" t="str">
        <f t="shared" si="1"/>
        <v>FALSE</v>
      </c>
    </row>
    <row r="19" spans="2:41" s="2" customFormat="1" ht="22.05" customHeight="1" thickBot="1">
      <c r="B19" s="727"/>
      <c r="C19" s="728"/>
      <c r="D19" s="729"/>
      <c r="E19" s="730"/>
      <c r="F19" s="730"/>
      <c r="G19" s="731"/>
      <c r="H19" s="732"/>
      <c r="I19" s="732"/>
      <c r="J19" s="732"/>
      <c r="K19" s="732"/>
      <c r="L19" s="702"/>
      <c r="M19" s="702"/>
      <c r="N19" s="733"/>
      <c r="O19" s="734"/>
      <c r="P19" s="722"/>
      <c r="Q19" s="735"/>
      <c r="R19" s="736"/>
      <c r="S19" s="737"/>
      <c r="T19" s="721"/>
      <c r="U19" s="722"/>
      <c r="V19" s="718" t="str">
        <f t="shared" si="2"/>
        <v/>
      </c>
      <c r="W19" s="720"/>
      <c r="X19" s="705" t="str">
        <f t="shared" si="0"/>
        <v/>
      </c>
      <c r="Y19" s="705"/>
      <c r="Z19" s="723" t="str">
        <f t="shared" si="3"/>
        <v/>
      </c>
      <c r="AA19" s="724"/>
      <c r="AD19" s="2" t="e">
        <f t="shared" si="4"/>
        <v>#VALUE!</v>
      </c>
      <c r="AE19" s="2" t="e">
        <f t="shared" si="5"/>
        <v>#VALUE!</v>
      </c>
      <c r="AG19" s="49" t="b">
        <v>0</v>
      </c>
      <c r="AH19" s="2" t="str">
        <f t="shared" si="6"/>
        <v>エラー</v>
      </c>
      <c r="AI19" s="2" t="str">
        <f t="shared" si="7"/>
        <v>エラー</v>
      </c>
      <c r="AK19" s="2" t="e">
        <f t="shared" si="8"/>
        <v>#DIV/0!</v>
      </c>
      <c r="AL19" s="2" t="e">
        <f t="shared" si="9"/>
        <v>#DIV/0!</v>
      </c>
      <c r="AN19" s="2">
        <f t="shared" si="10"/>
        <v>0</v>
      </c>
      <c r="AO19" s="40" t="str">
        <f t="shared" si="1"/>
        <v>FALSE</v>
      </c>
    </row>
    <row r="20" spans="2:41" s="2" customFormat="1" ht="22.05" customHeight="1" thickBot="1">
      <c r="B20" s="635" t="s">
        <v>205</v>
      </c>
      <c r="C20" s="636"/>
      <c r="D20" s="636"/>
      <c r="E20" s="636"/>
      <c r="F20" s="636"/>
      <c r="G20" s="636"/>
      <c r="H20" s="636"/>
      <c r="I20" s="636"/>
      <c r="J20" s="636"/>
      <c r="K20" s="636"/>
      <c r="L20" s="636"/>
      <c r="M20" s="636"/>
      <c r="N20" s="636"/>
      <c r="O20" s="636"/>
      <c r="P20" s="636"/>
      <c r="Q20" s="636"/>
      <c r="R20" s="636"/>
      <c r="S20" s="636"/>
      <c r="T20" s="636"/>
      <c r="U20" s="636"/>
      <c r="V20" s="725">
        <f>SUM(V8:W19)</f>
        <v>0</v>
      </c>
      <c r="W20" s="725"/>
      <c r="X20" s="725">
        <f>IF(共通条件・結果!AA7="８地域","-",SUM(X8:Y19))</f>
        <v>0</v>
      </c>
      <c r="Y20" s="725"/>
      <c r="Z20" s="725">
        <f>SUM(Z8:AA19)</f>
        <v>0</v>
      </c>
      <c r="AA20" s="726"/>
    </row>
    <row r="21" spans="2:41" s="2" customFormat="1" ht="10" customHeight="1">
      <c r="AN21" s="682"/>
      <c r="AO21" s="682"/>
    </row>
    <row r="22" spans="2:41" s="2" customFormat="1" ht="22.05" customHeight="1" thickBot="1">
      <c r="E22" s="4"/>
      <c r="J22" s="4" t="s">
        <v>13</v>
      </c>
    </row>
    <row r="23" spans="2:41" s="2" customFormat="1" ht="22.05" customHeight="1">
      <c r="J23" s="738" t="s">
        <v>14</v>
      </c>
      <c r="K23" s="459"/>
      <c r="L23" s="459"/>
      <c r="M23" s="739"/>
      <c r="N23" s="751" t="s">
        <v>153</v>
      </c>
      <c r="O23" s="459"/>
      <c r="P23" s="459"/>
      <c r="Q23" s="739"/>
      <c r="R23" s="665" t="s">
        <v>154</v>
      </c>
      <c r="S23" s="660"/>
      <c r="T23" s="753" t="s">
        <v>9</v>
      </c>
      <c r="U23" s="754"/>
      <c r="V23" s="743" t="s">
        <v>158</v>
      </c>
      <c r="W23" s="744"/>
      <c r="X23" s="743" t="s">
        <v>156</v>
      </c>
      <c r="Y23" s="744"/>
      <c r="Z23" s="743" t="s">
        <v>123</v>
      </c>
      <c r="AA23" s="460"/>
      <c r="AN23" s="682" t="s">
        <v>58</v>
      </c>
      <c r="AO23" s="682"/>
    </row>
    <row r="24" spans="2:41" s="2" customFormat="1" ht="22.05" customHeight="1">
      <c r="J24" s="740"/>
      <c r="K24" s="682"/>
      <c r="L24" s="682"/>
      <c r="M24" s="741"/>
      <c r="N24" s="428"/>
      <c r="O24" s="429"/>
      <c r="P24" s="429"/>
      <c r="Q24" s="752"/>
      <c r="R24" s="666"/>
      <c r="S24" s="662"/>
      <c r="T24" s="755"/>
      <c r="U24" s="756"/>
      <c r="V24" s="745"/>
      <c r="W24" s="746"/>
      <c r="X24" s="745"/>
      <c r="Y24" s="746"/>
      <c r="Z24" s="748"/>
      <c r="AA24" s="749"/>
      <c r="AN24" s="40"/>
      <c r="AO24" s="40"/>
    </row>
    <row r="25" spans="2:41" s="2" customFormat="1" ht="22.05" customHeight="1" thickBot="1">
      <c r="J25" s="742"/>
      <c r="K25" s="644"/>
      <c r="L25" s="644"/>
      <c r="M25" s="645"/>
      <c r="N25" s="758" t="s">
        <v>8</v>
      </c>
      <c r="O25" s="759"/>
      <c r="P25" s="760" t="s">
        <v>7</v>
      </c>
      <c r="Q25" s="664"/>
      <c r="R25" s="664"/>
      <c r="S25" s="664"/>
      <c r="T25" s="757"/>
      <c r="U25" s="757"/>
      <c r="V25" s="648"/>
      <c r="W25" s="747"/>
      <c r="X25" s="648"/>
      <c r="Y25" s="747"/>
      <c r="Z25" s="683"/>
      <c r="AA25" s="750"/>
      <c r="AN25" s="72" t="s">
        <v>56</v>
      </c>
      <c r="AO25" s="2" t="s">
        <v>54</v>
      </c>
    </row>
    <row r="26" spans="2:41" s="2" customFormat="1" ht="22.05" customHeight="1">
      <c r="D26" s="89"/>
      <c r="E26" s="89"/>
      <c r="J26" s="766"/>
      <c r="K26" s="767"/>
      <c r="L26" s="767"/>
      <c r="M26" s="768"/>
      <c r="N26" s="698"/>
      <c r="O26" s="699"/>
      <c r="P26" s="699"/>
      <c r="Q26" s="700"/>
      <c r="R26" s="701"/>
      <c r="S26" s="701"/>
      <c r="T26" s="769"/>
      <c r="U26" s="769"/>
      <c r="V26" s="761" t="str">
        <f>IF(N26="","",N26*P26*R26*0.034*$V$4)</f>
        <v/>
      </c>
      <c r="W26" s="761"/>
      <c r="X26" s="761" t="str">
        <f>IF(N26="","",IF(ISERROR(N26*P26*R26*0.034*$X$4),"-",N26*P26*R26*0.034*$X$4))</f>
        <v/>
      </c>
      <c r="Y26" s="761"/>
      <c r="Z26" s="761" t="str">
        <f>IF(N26="","",N26*P26*AN26)</f>
        <v/>
      </c>
      <c r="AA26" s="762"/>
      <c r="AD26" s="49"/>
      <c r="AN26" s="2">
        <f>IF(AO26="FALSE",R26,IF(T26="風除室",1/((1/R26)+0.1),0.5*R26+0.5*(1/((1/R26)+AO26))))</f>
        <v>0</v>
      </c>
      <c r="AO26" s="40" t="str">
        <f>IF(T26="","FALSE",IF(T26="雨戸",0.1,IF(T26="ｼｬｯﾀｰ",0.1,IF(T26="障子",0.18,IF(T26="風除室",0.1)))))</f>
        <v>FALSE</v>
      </c>
    </row>
    <row r="27" spans="2:41" s="2" customFormat="1" ht="22.05" customHeight="1">
      <c r="D27" s="89"/>
      <c r="E27" s="89"/>
      <c r="J27" s="763"/>
      <c r="K27" s="764"/>
      <c r="L27" s="764"/>
      <c r="M27" s="765"/>
      <c r="N27" s="714"/>
      <c r="O27" s="715"/>
      <c r="P27" s="716"/>
      <c r="Q27" s="717"/>
      <c r="R27" s="714"/>
      <c r="S27" s="717"/>
      <c r="T27" s="710"/>
      <c r="U27" s="711"/>
      <c r="V27" s="718" t="str">
        <f>IF(N27="","",N27*P27*R27*0.034*$V$4)</f>
        <v/>
      </c>
      <c r="W27" s="720"/>
      <c r="X27" s="718" t="str">
        <f>IF(N27="","",IF(ISERROR(N27*P27*R27*0.034*$X$4),"-",N27*P27*R27*0.034*$X$4))</f>
        <v/>
      </c>
      <c r="Y27" s="720"/>
      <c r="Z27" s="718" t="str">
        <f>IF(N27="","",N27*P27*AN27)</f>
        <v/>
      </c>
      <c r="AA27" s="719"/>
      <c r="AD27" s="49"/>
      <c r="AN27" s="2">
        <f>IF(AO27="FALSE",R27,IF(T27="風除室",1/((1/R27)+0.1),0.5*R27+0.5*(1/((1/R27)+AO27))))</f>
        <v>0</v>
      </c>
      <c r="AO27" s="40" t="str">
        <f>IF(T27="","FALSE",IF(T27="雨戸",0.1,IF(T27="ｼｬｯﾀｰ",0.1,IF(T27="障子",0.18,IF(T27="風除室",0.1)))))</f>
        <v>FALSE</v>
      </c>
    </row>
    <row r="28" spans="2:41" s="2" customFormat="1" ht="22.05" customHeight="1" thickBot="1">
      <c r="D28" s="89"/>
      <c r="E28" s="89"/>
      <c r="J28" s="770"/>
      <c r="K28" s="771"/>
      <c r="L28" s="771"/>
      <c r="M28" s="772"/>
      <c r="N28" s="729"/>
      <c r="O28" s="730"/>
      <c r="P28" s="730"/>
      <c r="Q28" s="731"/>
      <c r="R28" s="732"/>
      <c r="S28" s="732"/>
      <c r="T28" s="677"/>
      <c r="U28" s="677"/>
      <c r="V28" s="773" t="str">
        <f>IF(N28="","",N28*P28*R28*0.034*$V$4)</f>
        <v/>
      </c>
      <c r="W28" s="773"/>
      <c r="X28" s="773" t="str">
        <f>IF(N28="","",IF(ISERROR(N28*P28*R28*0.034*$X$4),"-",N28*P28*R28*0.034*$X$4))</f>
        <v/>
      </c>
      <c r="Y28" s="773"/>
      <c r="Z28" s="773" t="str">
        <f>IF(N28="","",N28*P28*AN28)</f>
        <v/>
      </c>
      <c r="AA28" s="774"/>
      <c r="AD28" s="49"/>
      <c r="AN28" s="2">
        <f>IF(AO28="FALSE",R28,IF(T28="風除室",1/((1/R28)+0.1),0.5*R28+0.5*(1/((1/R28)+AO28))))</f>
        <v>0</v>
      </c>
      <c r="AO28" s="40" t="str">
        <f>IF(T28="","FALSE",IF(T28="雨戸",0.1,IF(T28="ｼｬｯﾀｰ",0.1,IF(T28="障子",0.18,IF(T28="風除室",0.1)))))</f>
        <v>FALSE</v>
      </c>
    </row>
    <row r="29" spans="2:41" s="2" customFormat="1" ht="22.05" customHeight="1" thickBot="1">
      <c r="J29" s="635" t="s">
        <v>206</v>
      </c>
      <c r="K29" s="636"/>
      <c r="L29" s="636"/>
      <c r="M29" s="636"/>
      <c r="N29" s="636"/>
      <c r="O29" s="636"/>
      <c r="P29" s="636"/>
      <c r="Q29" s="636"/>
      <c r="R29" s="636"/>
      <c r="S29" s="636"/>
      <c r="T29" s="636"/>
      <c r="U29" s="637"/>
      <c r="V29" s="725">
        <f>SUM(V26:W28)</f>
        <v>0</v>
      </c>
      <c r="W29" s="725"/>
      <c r="X29" s="725">
        <f>SUM(X26:Y28)</f>
        <v>0</v>
      </c>
      <c r="Y29" s="725"/>
      <c r="Z29" s="725">
        <f>SUM(Z26:AA28)</f>
        <v>0</v>
      </c>
      <c r="AA29" s="726"/>
      <c r="AO29" s="40"/>
    </row>
    <row r="30" spans="2:41" s="2" customFormat="1" ht="10" customHeight="1">
      <c r="J30" s="26"/>
      <c r="K30" s="26"/>
      <c r="L30" s="26"/>
      <c r="M30" s="26"/>
      <c r="N30" s="26"/>
      <c r="O30" s="26"/>
      <c r="P30" s="26"/>
      <c r="Q30" s="26"/>
      <c r="R30" s="26"/>
      <c r="S30" s="26"/>
      <c r="T30" s="26"/>
      <c r="U30" s="26"/>
      <c r="V30" s="73"/>
      <c r="W30" s="73"/>
      <c r="X30" s="73"/>
      <c r="Y30" s="73"/>
      <c r="Z30" s="73"/>
      <c r="AA30" s="73"/>
      <c r="AO30" s="40"/>
    </row>
    <row r="31" spans="2:41" s="2" customFormat="1" ht="22.05" customHeight="1" thickBot="1">
      <c r="J31" s="4" t="s">
        <v>15</v>
      </c>
      <c r="K31" s="4"/>
      <c r="L31" s="4"/>
      <c r="AO31" s="40"/>
    </row>
    <row r="32" spans="2:41" s="2" customFormat="1" ht="22.05" customHeight="1">
      <c r="J32" s="738" t="s">
        <v>0</v>
      </c>
      <c r="K32" s="739"/>
      <c r="L32" s="743" t="s">
        <v>159</v>
      </c>
      <c r="M32" s="744"/>
      <c r="N32" s="743" t="s">
        <v>160</v>
      </c>
      <c r="O32" s="744"/>
      <c r="P32" s="780" t="s">
        <v>161</v>
      </c>
      <c r="Q32" s="781"/>
      <c r="R32" s="665" t="s">
        <v>154</v>
      </c>
      <c r="S32" s="660"/>
      <c r="T32" s="665" t="s">
        <v>158</v>
      </c>
      <c r="U32" s="660"/>
      <c r="V32" s="665" t="s">
        <v>156</v>
      </c>
      <c r="W32" s="660"/>
      <c r="X32" s="665" t="s">
        <v>123</v>
      </c>
      <c r="Y32" s="686"/>
      <c r="AO32" s="40"/>
    </row>
    <row r="33" spans="2:41" s="2" customFormat="1" ht="22.05" customHeight="1">
      <c r="J33" s="740"/>
      <c r="K33" s="741"/>
      <c r="L33" s="745"/>
      <c r="M33" s="746"/>
      <c r="N33" s="745"/>
      <c r="O33" s="746"/>
      <c r="P33" s="782"/>
      <c r="Q33" s="783"/>
      <c r="R33" s="662"/>
      <c r="S33" s="662"/>
      <c r="T33" s="666"/>
      <c r="U33" s="662"/>
      <c r="V33" s="666"/>
      <c r="W33" s="662"/>
      <c r="X33" s="662"/>
      <c r="Y33" s="687"/>
      <c r="AO33" s="40"/>
    </row>
    <row r="34" spans="2:41" s="2" customFormat="1" ht="22.05" customHeight="1" thickBot="1">
      <c r="J34" s="742"/>
      <c r="K34" s="645"/>
      <c r="L34" s="648"/>
      <c r="M34" s="747"/>
      <c r="N34" s="648"/>
      <c r="O34" s="747"/>
      <c r="P34" s="784"/>
      <c r="Q34" s="785"/>
      <c r="R34" s="664"/>
      <c r="S34" s="664"/>
      <c r="T34" s="664"/>
      <c r="U34" s="664"/>
      <c r="V34" s="664"/>
      <c r="W34" s="664"/>
      <c r="X34" s="664"/>
      <c r="Y34" s="688"/>
    </row>
    <row r="35" spans="2:41" s="2" customFormat="1" ht="22.05" customHeight="1">
      <c r="J35" s="696"/>
      <c r="K35" s="775"/>
      <c r="L35" s="776"/>
      <c r="M35" s="777"/>
      <c r="N35" s="776"/>
      <c r="O35" s="777"/>
      <c r="P35" s="778" t="str">
        <f>IF(L35="","",L35-N35)</f>
        <v/>
      </c>
      <c r="Q35" s="779"/>
      <c r="R35" s="701" t="str">
        <f>IF(L35="","",ROUND(部位Ｕ計算!$H$50,3))</f>
        <v/>
      </c>
      <c r="S35" s="701"/>
      <c r="T35" s="705" t="str">
        <f>IF(P35="","",P35*R35*0.034*$V$4)</f>
        <v/>
      </c>
      <c r="U35" s="705"/>
      <c r="V35" s="718" t="str">
        <f>IF(P35="","",IF(ISERROR(P35*R35*0.034*$X$4),"-",P35*R35*0.034*$X$4))</f>
        <v/>
      </c>
      <c r="W35" s="720"/>
      <c r="X35" s="761" t="str">
        <f>IF(R35="","",R35*P35)</f>
        <v/>
      </c>
      <c r="Y35" s="762"/>
      <c r="AD35" s="49"/>
      <c r="AE35" s="49"/>
      <c r="AF35" s="49"/>
    </row>
    <row r="36" spans="2:41" s="2" customFormat="1" ht="22.05" customHeight="1">
      <c r="J36" s="671"/>
      <c r="K36" s="713"/>
      <c r="L36" s="714"/>
      <c r="M36" s="717"/>
      <c r="N36" s="714"/>
      <c r="O36" s="717"/>
      <c r="P36" s="786" t="str">
        <f t="shared" ref="P36:P37" si="11">IF(L36="","",L36-N36)</f>
        <v/>
      </c>
      <c r="Q36" s="787"/>
      <c r="R36" s="714" t="str">
        <f>IF(L36="","",ROUND(部位Ｕ計算!$H$50,3))</f>
        <v/>
      </c>
      <c r="S36" s="717"/>
      <c r="T36" s="718" t="str">
        <f t="shared" ref="T36:T39" si="12">IF(P36="","",P36*R36*0.034*$V$4)</f>
        <v/>
      </c>
      <c r="U36" s="720"/>
      <c r="V36" s="718" t="str">
        <f t="shared" ref="V36:V39" si="13">IF(P36="","",IF(ISERROR(P36*R36*0.034*$X$4),"-",P36*R36*0.034*$X$4))</f>
        <v/>
      </c>
      <c r="W36" s="720"/>
      <c r="X36" s="718" t="str">
        <f t="shared" ref="X36:X39" si="14">IF(R36="","",R36*P36)</f>
        <v/>
      </c>
      <c r="Y36" s="719"/>
      <c r="AD36" s="49"/>
      <c r="AE36" s="49"/>
      <c r="AF36" s="49"/>
    </row>
    <row r="37" spans="2:41" s="2" customFormat="1" ht="22.05" customHeight="1">
      <c r="J37" s="671"/>
      <c r="K37" s="713"/>
      <c r="L37" s="714"/>
      <c r="M37" s="717"/>
      <c r="N37" s="714"/>
      <c r="O37" s="717"/>
      <c r="P37" s="786" t="str">
        <f t="shared" si="11"/>
        <v/>
      </c>
      <c r="Q37" s="787"/>
      <c r="R37" s="714" t="str">
        <f>IF(L37="","",ROUND(部位Ｕ計算!$H$50,3))</f>
        <v/>
      </c>
      <c r="S37" s="717"/>
      <c r="T37" s="718" t="str">
        <f t="shared" si="12"/>
        <v/>
      </c>
      <c r="U37" s="720"/>
      <c r="V37" s="718" t="str">
        <f t="shared" si="13"/>
        <v/>
      </c>
      <c r="W37" s="720"/>
      <c r="X37" s="718" t="str">
        <f t="shared" si="14"/>
        <v/>
      </c>
      <c r="Y37" s="719"/>
      <c r="AD37" s="49"/>
      <c r="AE37" s="49"/>
      <c r="AF37" s="49"/>
    </row>
    <row r="38" spans="2:41" s="2" customFormat="1" ht="22.05" customHeight="1">
      <c r="J38" s="671"/>
      <c r="K38" s="713"/>
      <c r="L38" s="714"/>
      <c r="M38" s="717"/>
      <c r="N38" s="714"/>
      <c r="O38" s="717"/>
      <c r="P38" s="786" t="str">
        <f>IF(L38="","",L38-N38)</f>
        <v/>
      </c>
      <c r="Q38" s="787"/>
      <c r="R38" s="676" t="str">
        <f>IF(L38="","",ROUND(部位Ｕ計算!$H$50,3))</f>
        <v/>
      </c>
      <c r="S38" s="676"/>
      <c r="T38" s="705" t="str">
        <f t="shared" si="12"/>
        <v/>
      </c>
      <c r="U38" s="705"/>
      <c r="V38" s="718" t="str">
        <f t="shared" si="13"/>
        <v/>
      </c>
      <c r="W38" s="720"/>
      <c r="X38" s="705" t="str">
        <f t="shared" si="14"/>
        <v/>
      </c>
      <c r="Y38" s="706"/>
      <c r="AD38" s="49"/>
      <c r="AE38" s="49"/>
      <c r="AF38" s="49"/>
    </row>
    <row r="39" spans="2:41" s="2" customFormat="1" ht="22.05" customHeight="1" thickBot="1">
      <c r="J39" s="727"/>
      <c r="K39" s="798"/>
      <c r="L39" s="799"/>
      <c r="M39" s="800"/>
      <c r="N39" s="799"/>
      <c r="O39" s="800"/>
      <c r="P39" s="801" t="str">
        <f>IF(L39="","",L39-N39)</f>
        <v/>
      </c>
      <c r="Q39" s="802"/>
      <c r="R39" s="809" t="str">
        <f>IF(L39="","",ROUND(部位Ｕ計算!$H$50,3))</f>
        <v/>
      </c>
      <c r="S39" s="809"/>
      <c r="T39" s="723" t="str">
        <f t="shared" si="12"/>
        <v/>
      </c>
      <c r="U39" s="723"/>
      <c r="V39" s="803" t="str">
        <f t="shared" si="13"/>
        <v/>
      </c>
      <c r="W39" s="804"/>
      <c r="X39" s="723" t="str">
        <f t="shared" si="14"/>
        <v/>
      </c>
      <c r="Y39" s="724"/>
      <c r="AD39" s="49"/>
      <c r="AE39" s="49"/>
      <c r="AF39" s="49"/>
    </row>
    <row r="40" spans="2:41" s="2" customFormat="1" ht="22.05" customHeight="1" thickBot="1">
      <c r="J40" s="635" t="s">
        <v>207</v>
      </c>
      <c r="K40" s="636"/>
      <c r="L40" s="636"/>
      <c r="M40" s="636"/>
      <c r="N40" s="636"/>
      <c r="O40" s="636"/>
      <c r="P40" s="636"/>
      <c r="Q40" s="636"/>
      <c r="R40" s="636"/>
      <c r="S40" s="636"/>
      <c r="T40" s="725">
        <f>SUM(T35:U39)</f>
        <v>0</v>
      </c>
      <c r="U40" s="725"/>
      <c r="V40" s="725">
        <f>IF(共通条件・結果!AA7="８地域","-",SUM(V35:W39))</f>
        <v>0</v>
      </c>
      <c r="W40" s="725"/>
      <c r="X40" s="725">
        <f>SUM(X35:Y39)</f>
        <v>0</v>
      </c>
      <c r="Y40" s="726"/>
    </row>
    <row r="41" spans="2:41" s="2" customFormat="1" ht="11.95">
      <c r="J41" s="74" t="s">
        <v>168</v>
      </c>
    </row>
    <row r="42" spans="2:41" s="2" customFormat="1" ht="22.05" customHeight="1" thickBot="1">
      <c r="B42" s="4" t="s">
        <v>208</v>
      </c>
    </row>
    <row r="43" spans="2:41" s="2" customFormat="1" ht="22.05" customHeight="1">
      <c r="B43" s="788" t="s">
        <v>197</v>
      </c>
      <c r="C43" s="789"/>
      <c r="D43" s="444" t="s">
        <v>37</v>
      </c>
      <c r="E43" s="445"/>
      <c r="F43" s="445"/>
      <c r="G43" s="445"/>
      <c r="H43" s="445"/>
      <c r="I43" s="445"/>
      <c r="J43" s="480"/>
      <c r="K43" s="68"/>
      <c r="L43" s="794">
        <f>Q43+U43+Y43</f>
        <v>0</v>
      </c>
      <c r="M43" s="794"/>
      <c r="N43" s="794"/>
      <c r="O43" s="68" t="s">
        <v>22</v>
      </c>
      <c r="P43" s="11" t="s">
        <v>21</v>
      </c>
      <c r="Q43" s="795">
        <f>D8*F8+D9*F9+D10*F10+D11*F11+D12*F12+D13*F13+D14*F14+D15*F15+D16*F16+D17*F17+D18*F18+D19*F19</f>
        <v>0</v>
      </c>
      <c r="R43" s="795"/>
      <c r="S43" s="75" t="s">
        <v>23</v>
      </c>
      <c r="T43" s="75" t="s">
        <v>20</v>
      </c>
      <c r="U43" s="796">
        <f>N26*P26+N27*P27+N28*P28</f>
        <v>0</v>
      </c>
      <c r="V43" s="796"/>
      <c r="W43" s="75" t="s">
        <v>23</v>
      </c>
      <c r="X43" s="75" t="s">
        <v>1</v>
      </c>
      <c r="Y43" s="668">
        <f>SUM(P35:Q39)</f>
        <v>0</v>
      </c>
      <c r="Z43" s="668"/>
      <c r="AA43" s="76" t="s">
        <v>17</v>
      </c>
    </row>
    <row r="44" spans="2:41" s="2" customFormat="1" ht="22.05" customHeight="1">
      <c r="B44" s="790"/>
      <c r="C44" s="791"/>
      <c r="D44" s="483" t="s">
        <v>47</v>
      </c>
      <c r="E44" s="484"/>
      <c r="F44" s="484"/>
      <c r="G44" s="484"/>
      <c r="H44" s="484"/>
      <c r="I44" s="484"/>
      <c r="J44" s="485"/>
      <c r="K44" s="71"/>
      <c r="L44" s="71"/>
      <c r="M44" s="71"/>
      <c r="N44" s="71"/>
      <c r="O44" s="71"/>
      <c r="P44" s="71"/>
      <c r="Q44" s="71"/>
      <c r="R44" s="71"/>
      <c r="S44" s="71"/>
      <c r="T44" s="71"/>
      <c r="U44" s="71"/>
      <c r="V44" s="71"/>
      <c r="W44" s="806">
        <f>V20+V29+T40</f>
        <v>0</v>
      </c>
      <c r="X44" s="806"/>
      <c r="Y44" s="806"/>
      <c r="Z44" s="807" t="s">
        <v>126</v>
      </c>
      <c r="AA44" s="808"/>
    </row>
    <row r="45" spans="2:41" s="2" customFormat="1" ht="22.05" customHeight="1">
      <c r="B45" s="790"/>
      <c r="C45" s="791"/>
      <c r="D45" s="483" t="s">
        <v>48</v>
      </c>
      <c r="E45" s="484"/>
      <c r="F45" s="484"/>
      <c r="G45" s="484"/>
      <c r="H45" s="484"/>
      <c r="I45" s="484"/>
      <c r="J45" s="485"/>
      <c r="K45" s="71"/>
      <c r="L45" s="71"/>
      <c r="M45" s="71"/>
      <c r="N45" s="71"/>
      <c r="O45" s="71"/>
      <c r="P45" s="71"/>
      <c r="Q45" s="71"/>
      <c r="R45" s="71"/>
      <c r="S45" s="71"/>
      <c r="T45" s="71"/>
      <c r="U45" s="71"/>
      <c r="V45" s="71"/>
      <c r="W45" s="806">
        <f>IF(共通条件・結果!AA7="８地域","-",$X$20+$X$29+$V$40)</f>
        <v>0</v>
      </c>
      <c r="X45" s="806"/>
      <c r="Y45" s="806"/>
      <c r="Z45" s="807" t="s">
        <v>126</v>
      </c>
      <c r="AA45" s="808"/>
    </row>
    <row r="46" spans="2:41" s="2" customFormat="1" ht="22.05" customHeight="1" thickBot="1">
      <c r="B46" s="792"/>
      <c r="C46" s="793"/>
      <c r="D46" s="466" t="s">
        <v>18</v>
      </c>
      <c r="E46" s="467"/>
      <c r="F46" s="467"/>
      <c r="G46" s="467"/>
      <c r="H46" s="467"/>
      <c r="I46" s="467"/>
      <c r="J46" s="468"/>
      <c r="K46" s="69"/>
      <c r="L46" s="69"/>
      <c r="M46" s="69"/>
      <c r="N46" s="69"/>
      <c r="O46" s="69"/>
      <c r="P46" s="69"/>
      <c r="Q46" s="69"/>
      <c r="R46" s="69"/>
      <c r="S46" s="69"/>
      <c r="T46" s="69"/>
      <c r="U46" s="69"/>
      <c r="V46" s="69"/>
      <c r="W46" s="805">
        <f>Z20+Z29+X40</f>
        <v>0</v>
      </c>
      <c r="X46" s="805"/>
      <c r="Y46" s="805"/>
      <c r="Z46" s="70" t="s">
        <v>19</v>
      </c>
      <c r="AA46" s="77"/>
    </row>
    <row r="47" spans="2:41" s="2" customFormat="1" ht="22.05" customHeight="1"/>
    <row r="48" spans="2:41" s="2" customFormat="1" ht="22.05" customHeight="1"/>
    <row r="49" s="2" customFormat="1" ht="22.05" customHeight="1"/>
    <row r="50" s="2" customFormat="1" ht="22.05" customHeight="1"/>
    <row r="51" s="2" customFormat="1" ht="22.05" customHeight="1"/>
    <row r="52" s="2" customFormat="1" ht="22.05" customHeight="1"/>
    <row r="53" s="2" customFormat="1" ht="22.05" customHeight="1"/>
    <row r="54" s="2" customFormat="1" ht="22.05" customHeight="1"/>
    <row r="55" s="2" customFormat="1" ht="22.05" customHeight="1"/>
    <row r="56" s="2" customFormat="1" ht="22.05" customHeight="1"/>
    <row r="57" s="2" customFormat="1" ht="22.05" customHeight="1"/>
    <row r="58" s="2" customFormat="1" ht="22.05" customHeight="1"/>
    <row r="59" s="2" customFormat="1" ht="22.05" customHeight="1"/>
    <row r="60" s="2" customFormat="1" ht="22.05" customHeight="1"/>
    <row r="61" s="2" customFormat="1" ht="22.05" customHeight="1"/>
    <row r="62" s="2" customFormat="1" ht="22.05" customHeight="1"/>
    <row r="63" s="2" customFormat="1" ht="25" customHeight="1"/>
    <row r="64" s="2" customFormat="1" ht="25" customHeight="1"/>
    <row r="65" s="2" customFormat="1" ht="25" customHeight="1"/>
    <row r="66" s="2" customFormat="1" ht="25" customHeight="1"/>
    <row r="67" s="2" customFormat="1" ht="25" customHeight="1"/>
    <row r="68" s="2" customFormat="1" ht="25" customHeight="1"/>
    <row r="69" s="2" customFormat="1" ht="25" customHeight="1"/>
    <row r="70" s="2" customFormat="1" ht="25" customHeight="1"/>
    <row r="71" s="2" customFormat="1" ht="25" customHeight="1"/>
    <row r="72" s="2" customFormat="1" ht="25" customHeight="1"/>
    <row r="73" s="2" customFormat="1" ht="25" customHeight="1"/>
    <row r="74" s="2" customFormat="1" ht="25" customHeight="1"/>
    <row r="75" s="2" customFormat="1" ht="25" customHeight="1"/>
    <row r="76" s="2" customFormat="1" ht="25" customHeight="1"/>
    <row r="77" s="2" customFormat="1" ht="25" customHeight="1"/>
    <row r="78" s="2" customFormat="1" ht="25" customHeight="1"/>
    <row r="79" s="2" customFormat="1" ht="25" customHeight="1"/>
    <row r="80" s="2" customFormat="1" ht="25" customHeight="1"/>
    <row r="81" s="2" customFormat="1" ht="25" customHeight="1"/>
    <row r="82" s="2" customFormat="1" ht="25" customHeight="1"/>
    <row r="83" s="2" customFormat="1" ht="25" customHeight="1"/>
    <row r="84" s="2" customFormat="1" ht="25" customHeight="1"/>
    <row r="85" s="2" customFormat="1" ht="25" customHeight="1"/>
    <row r="86" s="2" customFormat="1" ht="25" customHeight="1"/>
    <row r="87" s="2" customFormat="1" ht="25" customHeight="1"/>
    <row r="88" s="2" customFormat="1" ht="25" customHeight="1"/>
    <row r="89" s="2" customFormat="1" ht="25" customHeight="1"/>
    <row r="90" s="2" customFormat="1" ht="25" customHeight="1"/>
    <row r="91" s="2" customFormat="1" ht="25" customHeight="1"/>
    <row r="92" s="2" customFormat="1" ht="25" customHeight="1"/>
    <row r="93" s="2" customFormat="1" ht="25" customHeight="1"/>
    <row r="94" s="2" customFormat="1" ht="25" customHeight="1"/>
    <row r="95" s="2" customFormat="1" ht="25" customHeight="1"/>
    <row r="96" s="3" customFormat="1" ht="25" customHeight="1"/>
    <row r="97" s="3" customFormat="1" ht="25" customHeight="1"/>
    <row r="98" ht="25" customHeight="1"/>
    <row r="99" ht="25" customHeight="1"/>
    <row r="100" ht="25" customHeight="1"/>
    <row r="101" ht="25" customHeight="1"/>
    <row r="102" ht="25" customHeight="1"/>
    <row r="103" ht="25" customHeight="1"/>
    <row r="104" ht="25" customHeight="1"/>
    <row r="105" ht="25" customHeight="1"/>
    <row r="106" ht="25" customHeight="1"/>
    <row r="107" ht="25" customHeight="1"/>
    <row r="108" ht="25" customHeight="1"/>
  </sheetData>
  <sheetProtection algorithmName="SHA-512" hashValue="PHlHD1+ejmo1xCqeXUfxYfhSi6o+xEy67h1DsnOiupUo6uRnFh/ralbhANKwTc40kHrcZONGF6MDWYzShxixAw==" saltValue="3iyZN2Cqli6qwriEDwKTBA==" spinCount="100000" sheet="1" objects="1" scenarios="1" selectLockedCells="1"/>
  <mergeCells count="289">
    <mergeCell ref="D44:J44"/>
    <mergeCell ref="W44:Y44"/>
    <mergeCell ref="Z44:AA44"/>
    <mergeCell ref="D45:J45"/>
    <mergeCell ref="W45:Y45"/>
    <mergeCell ref="Z45:AA45"/>
    <mergeCell ref="J40:S40"/>
    <mergeCell ref="T40:U40"/>
    <mergeCell ref="V40:W40"/>
    <mergeCell ref="X40:Y40"/>
    <mergeCell ref="B43:C46"/>
    <mergeCell ref="D43:J43"/>
    <mergeCell ref="L43:N43"/>
    <mergeCell ref="Q43:R43"/>
    <mergeCell ref="U43:V43"/>
    <mergeCell ref="Y43:Z43"/>
    <mergeCell ref="V38:W38"/>
    <mergeCell ref="X38:Y38"/>
    <mergeCell ref="J39:K39"/>
    <mergeCell ref="L39:M39"/>
    <mergeCell ref="N39:O39"/>
    <mergeCell ref="P39:Q39"/>
    <mergeCell ref="R39:S39"/>
    <mergeCell ref="T39:U39"/>
    <mergeCell ref="V39:W39"/>
    <mergeCell ref="X39:Y39"/>
    <mergeCell ref="J38:K38"/>
    <mergeCell ref="L38:M38"/>
    <mergeCell ref="N38:O38"/>
    <mergeCell ref="P38:Q38"/>
    <mergeCell ref="R38:S38"/>
    <mergeCell ref="T38:U38"/>
    <mergeCell ref="D46:J46"/>
    <mergeCell ref="W46:Y46"/>
    <mergeCell ref="V36:W36"/>
    <mergeCell ref="X36:Y36"/>
    <mergeCell ref="J37:K37"/>
    <mergeCell ref="L37:M37"/>
    <mergeCell ref="N37:O37"/>
    <mergeCell ref="P37:Q37"/>
    <mergeCell ref="R37:S37"/>
    <mergeCell ref="T37:U37"/>
    <mergeCell ref="V37:W37"/>
    <mergeCell ref="X37:Y37"/>
    <mergeCell ref="J36:K36"/>
    <mergeCell ref="L36:M36"/>
    <mergeCell ref="N36:O36"/>
    <mergeCell ref="P36:Q36"/>
    <mergeCell ref="R36:S36"/>
    <mergeCell ref="T36:U36"/>
    <mergeCell ref="J35:K35"/>
    <mergeCell ref="L35:M35"/>
    <mergeCell ref="N35:O35"/>
    <mergeCell ref="P35:Q35"/>
    <mergeCell ref="R35:S35"/>
    <mergeCell ref="T35:U35"/>
    <mergeCell ref="V35:W35"/>
    <mergeCell ref="X35:Y35"/>
    <mergeCell ref="J32:K34"/>
    <mergeCell ref="L32:M34"/>
    <mergeCell ref="N32:O34"/>
    <mergeCell ref="P32:Q34"/>
    <mergeCell ref="R32:S34"/>
    <mergeCell ref="T32:U34"/>
    <mergeCell ref="Z28:AA28"/>
    <mergeCell ref="V29:W29"/>
    <mergeCell ref="X29:Y29"/>
    <mergeCell ref="Z29:AA29"/>
    <mergeCell ref="V27:W27"/>
    <mergeCell ref="X27:Y27"/>
    <mergeCell ref="Z27:AA27"/>
    <mergeCell ref="V32:W34"/>
    <mergeCell ref="X32:Y34"/>
    <mergeCell ref="J28:M28"/>
    <mergeCell ref="N28:O28"/>
    <mergeCell ref="P28:Q28"/>
    <mergeCell ref="V26:W26"/>
    <mergeCell ref="X26:Y26"/>
    <mergeCell ref="V28:W28"/>
    <mergeCell ref="X28:Y28"/>
    <mergeCell ref="R28:S28"/>
    <mergeCell ref="T28:U28"/>
    <mergeCell ref="Z26:AA26"/>
    <mergeCell ref="J27:M27"/>
    <mergeCell ref="N27:O27"/>
    <mergeCell ref="P27:Q27"/>
    <mergeCell ref="AN23:AO23"/>
    <mergeCell ref="J26:M26"/>
    <mergeCell ref="N26:O26"/>
    <mergeCell ref="P26:Q26"/>
    <mergeCell ref="R26:S26"/>
    <mergeCell ref="T26:U26"/>
    <mergeCell ref="R27:S27"/>
    <mergeCell ref="T27:U27"/>
    <mergeCell ref="AN21:AO21"/>
    <mergeCell ref="J23:M25"/>
    <mergeCell ref="V23:W25"/>
    <mergeCell ref="X23:Y25"/>
    <mergeCell ref="Z23:AA25"/>
    <mergeCell ref="N23:Q24"/>
    <mergeCell ref="R23:S25"/>
    <mergeCell ref="T23:U25"/>
    <mergeCell ref="N25:O25"/>
    <mergeCell ref="P25:Q25"/>
    <mergeCell ref="T19:U19"/>
    <mergeCell ref="V19:W19"/>
    <mergeCell ref="X19:Y19"/>
    <mergeCell ref="Z19:AA19"/>
    <mergeCell ref="B20:U20"/>
    <mergeCell ref="V20:W20"/>
    <mergeCell ref="X20:Y20"/>
    <mergeCell ref="Z20:AA20"/>
    <mergeCell ref="Z18:AA18"/>
    <mergeCell ref="B19:C19"/>
    <mergeCell ref="D19:E19"/>
    <mergeCell ref="F19:G19"/>
    <mergeCell ref="H19:I19"/>
    <mergeCell ref="J19:K19"/>
    <mergeCell ref="L19:M19"/>
    <mergeCell ref="N19:O19"/>
    <mergeCell ref="P19:Q19"/>
    <mergeCell ref="R19:S19"/>
    <mergeCell ref="N18:O18"/>
    <mergeCell ref="P18:Q18"/>
    <mergeCell ref="R18:S18"/>
    <mergeCell ref="T18:U18"/>
    <mergeCell ref="V18:W18"/>
    <mergeCell ref="X18:Y18"/>
    <mergeCell ref="T17:U17"/>
    <mergeCell ref="V17:W17"/>
    <mergeCell ref="X17:Y17"/>
    <mergeCell ref="Z17:AA17"/>
    <mergeCell ref="B18:C18"/>
    <mergeCell ref="D18:E18"/>
    <mergeCell ref="F18:G18"/>
    <mergeCell ref="H18:I18"/>
    <mergeCell ref="J18:K18"/>
    <mergeCell ref="L18:M18"/>
    <mergeCell ref="B17:C17"/>
    <mergeCell ref="D17:E17"/>
    <mergeCell ref="F17:G17"/>
    <mergeCell ref="H17:I17"/>
    <mergeCell ref="J17:K17"/>
    <mergeCell ref="L17:M17"/>
    <mergeCell ref="N17:O17"/>
    <mergeCell ref="P17:Q17"/>
    <mergeCell ref="R17:S17"/>
    <mergeCell ref="T15:U15"/>
    <mergeCell ref="V15:W15"/>
    <mergeCell ref="X15:Y15"/>
    <mergeCell ref="Z15:AA15"/>
    <mergeCell ref="B16:C16"/>
    <mergeCell ref="D16:E16"/>
    <mergeCell ref="F16:G16"/>
    <mergeCell ref="H16:I16"/>
    <mergeCell ref="J16:K16"/>
    <mergeCell ref="L16:M16"/>
    <mergeCell ref="Z16:AA16"/>
    <mergeCell ref="N16:O16"/>
    <mergeCell ref="P16:Q16"/>
    <mergeCell ref="R16:S16"/>
    <mergeCell ref="T16:U16"/>
    <mergeCell ref="V16:W16"/>
    <mergeCell ref="X16:Y16"/>
    <mergeCell ref="B15:C15"/>
    <mergeCell ref="D15:E15"/>
    <mergeCell ref="F15:G15"/>
    <mergeCell ref="H15:I15"/>
    <mergeCell ref="J15:K15"/>
    <mergeCell ref="L15:M15"/>
    <mergeCell ref="N15:O15"/>
    <mergeCell ref="P15:Q15"/>
    <mergeCell ref="R15:S15"/>
    <mergeCell ref="T13:U13"/>
    <mergeCell ref="V13:W13"/>
    <mergeCell ref="X13:Y13"/>
    <mergeCell ref="Z13:AA13"/>
    <mergeCell ref="B14:C14"/>
    <mergeCell ref="D14:E14"/>
    <mergeCell ref="F14:G14"/>
    <mergeCell ref="H14:I14"/>
    <mergeCell ref="J14:K14"/>
    <mergeCell ref="L14:M14"/>
    <mergeCell ref="Z14:AA14"/>
    <mergeCell ref="N14:O14"/>
    <mergeCell ref="P14:Q14"/>
    <mergeCell ref="R14:S14"/>
    <mergeCell ref="T14:U14"/>
    <mergeCell ref="V14:W14"/>
    <mergeCell ref="X14:Y14"/>
    <mergeCell ref="B13:C13"/>
    <mergeCell ref="D13:E13"/>
    <mergeCell ref="F13:G13"/>
    <mergeCell ref="H13:I13"/>
    <mergeCell ref="J13:K13"/>
    <mergeCell ref="L13:M13"/>
    <mergeCell ref="N13:O13"/>
    <mergeCell ref="P13:Q13"/>
    <mergeCell ref="R13:S13"/>
    <mergeCell ref="T11:U11"/>
    <mergeCell ref="V11:W11"/>
    <mergeCell ref="X11:Y11"/>
    <mergeCell ref="Z11:AA11"/>
    <mergeCell ref="B12:C12"/>
    <mergeCell ref="D12:E12"/>
    <mergeCell ref="F12:G12"/>
    <mergeCell ref="H12:I12"/>
    <mergeCell ref="J12:K12"/>
    <mergeCell ref="L12:M12"/>
    <mergeCell ref="Z12:AA12"/>
    <mergeCell ref="N12:O12"/>
    <mergeCell ref="P12:Q12"/>
    <mergeCell ref="R12:S12"/>
    <mergeCell ref="T12:U12"/>
    <mergeCell ref="V12:W12"/>
    <mergeCell ref="X12:Y12"/>
    <mergeCell ref="B11:C11"/>
    <mergeCell ref="D11:E11"/>
    <mergeCell ref="F11:G11"/>
    <mergeCell ref="H11:I11"/>
    <mergeCell ref="J11:K11"/>
    <mergeCell ref="L11:M11"/>
    <mergeCell ref="N11:O11"/>
    <mergeCell ref="P11:Q11"/>
    <mergeCell ref="R11:S11"/>
    <mergeCell ref="X9:Y9"/>
    <mergeCell ref="Z9:AA9"/>
    <mergeCell ref="B10:C10"/>
    <mergeCell ref="D10:E10"/>
    <mergeCell ref="F10:G10"/>
    <mergeCell ref="H10:I10"/>
    <mergeCell ref="J10:K10"/>
    <mergeCell ref="L10:M10"/>
    <mergeCell ref="Z10:AA10"/>
    <mergeCell ref="N10:O10"/>
    <mergeCell ref="P10:Q10"/>
    <mergeCell ref="R10:S10"/>
    <mergeCell ref="T10:U10"/>
    <mergeCell ref="V10:W10"/>
    <mergeCell ref="X10:Y10"/>
    <mergeCell ref="R9:S9"/>
    <mergeCell ref="T9:U9"/>
    <mergeCell ref="V9:W9"/>
    <mergeCell ref="N8:O8"/>
    <mergeCell ref="P8:Q8"/>
    <mergeCell ref="R8:S8"/>
    <mergeCell ref="T8:U8"/>
    <mergeCell ref="V8:W8"/>
    <mergeCell ref="X8:Y8"/>
    <mergeCell ref="B8:C8"/>
    <mergeCell ref="D8:E8"/>
    <mergeCell ref="F8:G8"/>
    <mergeCell ref="H8:I8"/>
    <mergeCell ref="J8:K8"/>
    <mergeCell ref="L8:M8"/>
    <mergeCell ref="AD6:AE6"/>
    <mergeCell ref="AH6:AI6"/>
    <mergeCell ref="AK6:AL6"/>
    <mergeCell ref="AN6:AO6"/>
    <mergeCell ref="P7:Q7"/>
    <mergeCell ref="R7:S7"/>
    <mergeCell ref="T7:U7"/>
    <mergeCell ref="V5:W7"/>
    <mergeCell ref="X5:Y7"/>
    <mergeCell ref="Z5:AA7"/>
    <mergeCell ref="J29:U29"/>
    <mergeCell ref="D6:E7"/>
    <mergeCell ref="F6:G7"/>
    <mergeCell ref="N6:O7"/>
    <mergeCell ref="P6:U6"/>
    <mergeCell ref="B2:AA2"/>
    <mergeCell ref="R4:U4"/>
    <mergeCell ref="V4:W4"/>
    <mergeCell ref="X4:Y4"/>
    <mergeCell ref="B5:C7"/>
    <mergeCell ref="D5:G5"/>
    <mergeCell ref="H5:I7"/>
    <mergeCell ref="J5:K7"/>
    <mergeCell ref="L5:M7"/>
    <mergeCell ref="N5:U5"/>
    <mergeCell ref="Z8:AA8"/>
    <mergeCell ref="B9:C9"/>
    <mergeCell ref="D9:E9"/>
    <mergeCell ref="F9:G9"/>
    <mergeCell ref="H9:I9"/>
    <mergeCell ref="J9:K9"/>
    <mergeCell ref="L9:M9"/>
    <mergeCell ref="N9:O9"/>
    <mergeCell ref="P9:Q9"/>
  </mergeCells>
  <phoneticPr fontId="4"/>
  <conditionalFormatting sqref="Y43:Z43">
    <cfRule type="expression" dxfId="50" priority="23" stopIfTrue="1">
      <formula>$Y$43=0</formula>
    </cfRule>
  </conditionalFormatting>
  <conditionalFormatting sqref="Q43:R43">
    <cfRule type="expression" dxfId="49" priority="22" stopIfTrue="1">
      <formula>$Q$43=0</formula>
    </cfRule>
  </conditionalFormatting>
  <conditionalFormatting sqref="U43:V43">
    <cfRule type="expression" dxfId="48" priority="21" stopIfTrue="1">
      <formula>$U$43=0</formula>
    </cfRule>
  </conditionalFormatting>
  <conditionalFormatting sqref="L43:N43">
    <cfRule type="expression" dxfId="47" priority="20" stopIfTrue="1">
      <formula>$L$43=0</formula>
    </cfRule>
  </conditionalFormatting>
  <conditionalFormatting sqref="X8:Y8">
    <cfRule type="expression" dxfId="46" priority="18" stopIfTrue="1">
      <formula>#VALUE!</formula>
    </cfRule>
    <cfRule type="expression" dxfId="45" priority="19" stopIfTrue="1">
      <formula>#VALUE!</formula>
    </cfRule>
  </conditionalFormatting>
  <conditionalFormatting sqref="X19:Y19">
    <cfRule type="expression" dxfId="44" priority="17" stopIfTrue="1">
      <formula>#VALUE!</formula>
    </cfRule>
  </conditionalFormatting>
  <conditionalFormatting sqref="X8:Y8">
    <cfRule type="expression" dxfId="43" priority="15" stopIfTrue="1">
      <formula>#VALUE!</formula>
    </cfRule>
    <cfRule type="expression" dxfId="42" priority="16" stopIfTrue="1">
      <formula>#VALUE!</formula>
    </cfRule>
  </conditionalFormatting>
  <conditionalFormatting sqref="X19:Y19">
    <cfRule type="expression" dxfId="41" priority="14" stopIfTrue="1">
      <formula>#VALUE!</formula>
    </cfRule>
  </conditionalFormatting>
  <conditionalFormatting sqref="P8:U8">
    <cfRule type="expression" dxfId="40" priority="13" stopIfTrue="1">
      <formula>$AG$8=TRUE</formula>
    </cfRule>
  </conditionalFormatting>
  <conditionalFormatting sqref="P15:U15">
    <cfRule type="expression" dxfId="39" priority="12" stopIfTrue="1">
      <formula>$AG$15=TRUE</formula>
    </cfRule>
  </conditionalFormatting>
  <conditionalFormatting sqref="P16:U16">
    <cfRule type="expression" dxfId="38" priority="11" stopIfTrue="1">
      <formula>$AG$16=TRUE</formula>
    </cfRule>
  </conditionalFormatting>
  <conditionalFormatting sqref="P17:U17">
    <cfRule type="expression" dxfId="37" priority="10" stopIfTrue="1">
      <formula>$AG$17=TRUE</formula>
    </cfRule>
  </conditionalFormatting>
  <conditionalFormatting sqref="P18:U18">
    <cfRule type="expression" dxfId="36" priority="9" stopIfTrue="1">
      <formula>$AG$18=TRUE</formula>
    </cfRule>
  </conditionalFormatting>
  <conditionalFormatting sqref="P19:U19">
    <cfRule type="expression" dxfId="35" priority="8" stopIfTrue="1">
      <formula>$AG$19=TRUE</formula>
    </cfRule>
  </conditionalFormatting>
  <conditionalFormatting sqref="P10:U10">
    <cfRule type="expression" dxfId="34" priority="7" stopIfTrue="1">
      <formula>$AG$10=TRUE</formula>
    </cfRule>
  </conditionalFormatting>
  <conditionalFormatting sqref="P11:U11">
    <cfRule type="expression" dxfId="33" priority="6" stopIfTrue="1">
      <formula>$AG$11=TRUE</formula>
    </cfRule>
  </conditionalFormatting>
  <conditionalFormatting sqref="P14:U14">
    <cfRule type="expression" dxfId="32" priority="5" stopIfTrue="1">
      <formula>$AG$14=TRUE</formula>
    </cfRule>
  </conditionalFormatting>
  <conditionalFormatting sqref="P9:U9">
    <cfRule type="expression" dxfId="31" priority="4" stopIfTrue="1">
      <formula>$AG$9=TRUE</formula>
    </cfRule>
  </conditionalFormatting>
  <conditionalFormatting sqref="P12:U12">
    <cfRule type="expression" dxfId="30" priority="3">
      <formula>$AG$12=TRUE</formula>
    </cfRule>
  </conditionalFormatting>
  <conditionalFormatting sqref="P13:U13">
    <cfRule type="expression" dxfId="29" priority="2">
      <formula>$AG$13=TRUE</formula>
    </cfRule>
  </conditionalFormatting>
  <dataValidations count="1">
    <dataValidation type="list" allowBlank="1" showInputMessage="1" showErrorMessage="1" sqref="M14:M19 L8:L19 M8:M11 T26:T28 U26 U28">
      <formula1>"　,雨戸,ｼｬｯﾀｰ,障子,風除室"</formula1>
    </dataValidation>
  </dataValidations>
  <pageMargins left="0.70866141732283472" right="0.70866141732283472" top="0.74803149606299213" bottom="0.74803149606299213" header="0.31496062992125984" footer="0.31496062992125984"/>
  <pageSetup paperSize="9" scale="77" orientation="portrait" r:id="rId1"/>
  <headerFooter>
    <oddHeader>&amp;Rver. 2.3[H28]</oddHeader>
    <oddFooter>&amp;Cⓒ　2022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81" r:id="rId4" name="Check Box 1">
              <controlPr defaultSize="0" autoFill="0" autoLine="0" autoPict="0">
                <anchor moveWithCells="1">
                  <from>
                    <xdr:col>13</xdr:col>
                    <xdr:colOff>190774</xdr:colOff>
                    <xdr:row>7</xdr:row>
                    <xdr:rowOff>46049</xdr:rowOff>
                  </from>
                  <to>
                    <xdr:col>14</xdr:col>
                    <xdr:colOff>197353</xdr:colOff>
                    <xdr:row>7</xdr:row>
                    <xdr:rowOff>269715</xdr:rowOff>
                  </to>
                </anchor>
              </controlPr>
            </control>
          </mc:Choice>
        </mc:AlternateContent>
        <mc:AlternateContent xmlns:mc="http://schemas.openxmlformats.org/markup-compatibility/2006">
          <mc:Choice Requires="x14">
            <control shapeId="122882" r:id="rId5" name="Check Box 2">
              <controlPr defaultSize="0" autoFill="0" autoLine="0" autoPict="0">
                <anchor moveWithCells="1">
                  <from>
                    <xdr:col>13</xdr:col>
                    <xdr:colOff>190774</xdr:colOff>
                    <xdr:row>8</xdr:row>
                    <xdr:rowOff>46049</xdr:rowOff>
                  </from>
                  <to>
                    <xdr:col>14</xdr:col>
                    <xdr:colOff>197353</xdr:colOff>
                    <xdr:row>8</xdr:row>
                    <xdr:rowOff>269715</xdr:rowOff>
                  </to>
                </anchor>
              </controlPr>
            </control>
          </mc:Choice>
        </mc:AlternateContent>
        <mc:AlternateContent xmlns:mc="http://schemas.openxmlformats.org/markup-compatibility/2006">
          <mc:Choice Requires="x14">
            <control shapeId="122883" r:id="rId6" name="Check Box 3">
              <controlPr defaultSize="0" autoFill="0" autoLine="0" autoPict="0">
                <anchor moveWithCells="1">
                  <from>
                    <xdr:col>13</xdr:col>
                    <xdr:colOff>190774</xdr:colOff>
                    <xdr:row>14</xdr:row>
                    <xdr:rowOff>46049</xdr:rowOff>
                  </from>
                  <to>
                    <xdr:col>14</xdr:col>
                    <xdr:colOff>197353</xdr:colOff>
                    <xdr:row>14</xdr:row>
                    <xdr:rowOff>269715</xdr:rowOff>
                  </to>
                </anchor>
              </controlPr>
            </control>
          </mc:Choice>
        </mc:AlternateContent>
        <mc:AlternateContent xmlns:mc="http://schemas.openxmlformats.org/markup-compatibility/2006">
          <mc:Choice Requires="x14">
            <control shapeId="122884" r:id="rId7" name="Check Box 4">
              <controlPr defaultSize="0" autoFill="0" autoLine="0" autoPict="0">
                <anchor moveWithCells="1">
                  <from>
                    <xdr:col>13</xdr:col>
                    <xdr:colOff>190774</xdr:colOff>
                    <xdr:row>15</xdr:row>
                    <xdr:rowOff>46049</xdr:rowOff>
                  </from>
                  <to>
                    <xdr:col>14</xdr:col>
                    <xdr:colOff>197353</xdr:colOff>
                    <xdr:row>15</xdr:row>
                    <xdr:rowOff>269715</xdr:rowOff>
                  </to>
                </anchor>
              </controlPr>
            </control>
          </mc:Choice>
        </mc:AlternateContent>
        <mc:AlternateContent xmlns:mc="http://schemas.openxmlformats.org/markup-compatibility/2006">
          <mc:Choice Requires="x14">
            <control shapeId="122885" r:id="rId8" name="Check Box 5">
              <controlPr defaultSize="0" autoFill="0" autoLine="0" autoPict="0">
                <anchor moveWithCells="1">
                  <from>
                    <xdr:col>13</xdr:col>
                    <xdr:colOff>190774</xdr:colOff>
                    <xdr:row>16</xdr:row>
                    <xdr:rowOff>46049</xdr:rowOff>
                  </from>
                  <to>
                    <xdr:col>14</xdr:col>
                    <xdr:colOff>197353</xdr:colOff>
                    <xdr:row>16</xdr:row>
                    <xdr:rowOff>269715</xdr:rowOff>
                  </to>
                </anchor>
              </controlPr>
            </control>
          </mc:Choice>
        </mc:AlternateContent>
        <mc:AlternateContent xmlns:mc="http://schemas.openxmlformats.org/markup-compatibility/2006">
          <mc:Choice Requires="x14">
            <control shapeId="122886" r:id="rId9" name="Check Box 6">
              <controlPr defaultSize="0" autoFill="0" autoLine="0" autoPict="0">
                <anchor moveWithCells="1">
                  <from>
                    <xdr:col>13</xdr:col>
                    <xdr:colOff>190774</xdr:colOff>
                    <xdr:row>17</xdr:row>
                    <xdr:rowOff>46049</xdr:rowOff>
                  </from>
                  <to>
                    <xdr:col>14</xdr:col>
                    <xdr:colOff>197353</xdr:colOff>
                    <xdr:row>17</xdr:row>
                    <xdr:rowOff>269715</xdr:rowOff>
                  </to>
                </anchor>
              </controlPr>
            </control>
          </mc:Choice>
        </mc:AlternateContent>
        <mc:AlternateContent xmlns:mc="http://schemas.openxmlformats.org/markup-compatibility/2006">
          <mc:Choice Requires="x14">
            <control shapeId="122887" r:id="rId10" name="Check Box 7">
              <controlPr defaultSize="0" autoFill="0" autoLine="0" autoPict="0">
                <anchor moveWithCells="1">
                  <from>
                    <xdr:col>13</xdr:col>
                    <xdr:colOff>190774</xdr:colOff>
                    <xdr:row>18</xdr:row>
                    <xdr:rowOff>46049</xdr:rowOff>
                  </from>
                  <to>
                    <xdr:col>14</xdr:col>
                    <xdr:colOff>197353</xdr:colOff>
                    <xdr:row>18</xdr:row>
                    <xdr:rowOff>269715</xdr:rowOff>
                  </to>
                </anchor>
              </controlPr>
            </control>
          </mc:Choice>
        </mc:AlternateContent>
        <mc:AlternateContent xmlns:mc="http://schemas.openxmlformats.org/markup-compatibility/2006">
          <mc:Choice Requires="x14">
            <control shapeId="122888" r:id="rId11" name="Check Box 8">
              <controlPr defaultSize="0" autoFill="0" autoLine="0" autoPict="0">
                <anchor moveWithCells="1">
                  <from>
                    <xdr:col>13</xdr:col>
                    <xdr:colOff>190774</xdr:colOff>
                    <xdr:row>9</xdr:row>
                    <xdr:rowOff>46049</xdr:rowOff>
                  </from>
                  <to>
                    <xdr:col>14</xdr:col>
                    <xdr:colOff>197353</xdr:colOff>
                    <xdr:row>9</xdr:row>
                    <xdr:rowOff>269715</xdr:rowOff>
                  </to>
                </anchor>
              </controlPr>
            </control>
          </mc:Choice>
        </mc:AlternateContent>
        <mc:AlternateContent xmlns:mc="http://schemas.openxmlformats.org/markup-compatibility/2006">
          <mc:Choice Requires="x14">
            <control shapeId="122889" r:id="rId12" name="Check Box 9">
              <controlPr defaultSize="0" autoFill="0" autoLine="0" autoPict="0">
                <anchor moveWithCells="1">
                  <from>
                    <xdr:col>13</xdr:col>
                    <xdr:colOff>190774</xdr:colOff>
                    <xdr:row>10</xdr:row>
                    <xdr:rowOff>46049</xdr:rowOff>
                  </from>
                  <to>
                    <xdr:col>14</xdr:col>
                    <xdr:colOff>197353</xdr:colOff>
                    <xdr:row>10</xdr:row>
                    <xdr:rowOff>269715</xdr:rowOff>
                  </to>
                </anchor>
              </controlPr>
            </control>
          </mc:Choice>
        </mc:AlternateContent>
        <mc:AlternateContent xmlns:mc="http://schemas.openxmlformats.org/markup-compatibility/2006">
          <mc:Choice Requires="x14">
            <control shapeId="122890" r:id="rId13" name="Check Box 10">
              <controlPr defaultSize="0" autoFill="0" autoLine="0" autoPict="0">
                <anchor moveWithCells="1">
                  <from>
                    <xdr:col>13</xdr:col>
                    <xdr:colOff>190774</xdr:colOff>
                    <xdr:row>13</xdr:row>
                    <xdr:rowOff>46049</xdr:rowOff>
                  </from>
                  <to>
                    <xdr:col>14</xdr:col>
                    <xdr:colOff>197353</xdr:colOff>
                    <xdr:row>13</xdr:row>
                    <xdr:rowOff>269715</xdr:rowOff>
                  </to>
                </anchor>
              </controlPr>
            </control>
          </mc:Choice>
        </mc:AlternateContent>
        <mc:AlternateContent xmlns:mc="http://schemas.openxmlformats.org/markup-compatibility/2006">
          <mc:Choice Requires="x14">
            <control shapeId="122891" r:id="rId14" name="Check Box 11">
              <controlPr defaultSize="0" autoFill="0" autoLine="0" autoPict="0">
                <anchor moveWithCells="1">
                  <from>
                    <xdr:col>13</xdr:col>
                    <xdr:colOff>190774</xdr:colOff>
                    <xdr:row>11</xdr:row>
                    <xdr:rowOff>46049</xdr:rowOff>
                  </from>
                  <to>
                    <xdr:col>14</xdr:col>
                    <xdr:colOff>197353</xdr:colOff>
                    <xdr:row>11</xdr:row>
                    <xdr:rowOff>269715</xdr:rowOff>
                  </to>
                </anchor>
              </controlPr>
            </control>
          </mc:Choice>
        </mc:AlternateContent>
        <mc:AlternateContent xmlns:mc="http://schemas.openxmlformats.org/markup-compatibility/2006">
          <mc:Choice Requires="x14">
            <control shapeId="122892" r:id="rId15" name="Check Box 12">
              <controlPr defaultSize="0" autoFill="0" autoLine="0" autoPict="0">
                <anchor moveWithCells="1">
                  <from>
                    <xdr:col>13</xdr:col>
                    <xdr:colOff>190774</xdr:colOff>
                    <xdr:row>12</xdr:row>
                    <xdr:rowOff>46049</xdr:rowOff>
                  </from>
                  <to>
                    <xdr:col>14</xdr:col>
                    <xdr:colOff>197353</xdr:colOff>
                    <xdr:row>12</xdr:row>
                    <xdr:rowOff>269715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B1:AO108"/>
  <sheetViews>
    <sheetView showGridLines="0" zoomScale="90" zoomScaleNormal="90" zoomScaleSheetLayoutView="80" workbookViewId="0">
      <selection activeCell="L35" sqref="L35:M35"/>
    </sheetView>
  </sheetViews>
  <sheetFormatPr defaultColWidth="9" defaultRowHeight="12.95"/>
  <cols>
    <col min="1" max="1" width="0.90625" customWidth="1"/>
    <col min="2" max="29" width="3.90625" customWidth="1"/>
    <col min="30" max="31" width="10.6328125" hidden="1" customWidth="1"/>
    <col min="32" max="32" width="2.6328125" hidden="1" customWidth="1"/>
    <col min="33" max="35" width="10.6328125" hidden="1" customWidth="1"/>
    <col min="36" max="36" width="2.6328125" hidden="1" customWidth="1"/>
    <col min="37" max="38" width="15.6328125" hidden="1" customWidth="1"/>
    <col min="39" max="39" width="2.6328125" hidden="1" customWidth="1"/>
    <col min="40" max="41" width="10.6328125" hidden="1" customWidth="1"/>
    <col min="42" max="43" width="3.6328125" customWidth="1"/>
    <col min="44" max="47" width="4.6328125" customWidth="1"/>
  </cols>
  <sheetData>
    <row r="1" spans="2:41" ht="4.05" customHeight="1"/>
    <row r="2" spans="2:41" s="1" customFormat="1" ht="30.05" customHeight="1">
      <c r="B2" s="653" t="s">
        <v>199</v>
      </c>
      <c r="C2" s="653"/>
      <c r="D2" s="653"/>
      <c r="E2" s="653"/>
      <c r="F2" s="653"/>
      <c r="G2" s="653"/>
      <c r="H2" s="653"/>
      <c r="I2" s="653"/>
      <c r="J2" s="653"/>
      <c r="K2" s="653"/>
      <c r="L2" s="653"/>
      <c r="M2" s="653"/>
      <c r="N2" s="653"/>
      <c r="O2" s="653"/>
      <c r="P2" s="653"/>
      <c r="Q2" s="653"/>
      <c r="R2" s="653"/>
      <c r="S2" s="653"/>
      <c r="T2" s="653"/>
      <c r="U2" s="653"/>
      <c r="V2" s="653"/>
      <c r="W2" s="653"/>
      <c r="X2" s="653"/>
      <c r="Y2" s="653"/>
      <c r="Z2" s="653"/>
      <c r="AA2" s="653"/>
    </row>
    <row r="3" spans="2:41" s="2" customFormat="1" ht="25" customHeight="1" thickBot="1"/>
    <row r="4" spans="2:41" s="2" customFormat="1" ht="22.05" customHeight="1" thickBot="1">
      <c r="B4" s="4" t="s">
        <v>5</v>
      </c>
      <c r="R4" s="654" t="s">
        <v>33</v>
      </c>
      <c r="S4" s="655"/>
      <c r="T4" s="655"/>
      <c r="U4" s="656"/>
      <c r="V4" s="657">
        <f>IF(共通条件・結果!AA7="８地域","0.411",IF(共通条件・結果!AA7="７地域",0.406,IF(共通条件・結果!AA7="６地域",0.427,IF(共通条件・結果!AA7="５地域",0.442,IF(共通条件・結果!AA7="４地域",0.401,IF(共通条件・結果!AA7="３地域",0.447,IF(共通条件・結果!AA7="２地域",0.428,IF(共通条件・結果!AA7="１地域",0.411))))))))</f>
        <v>0.42699999999999999</v>
      </c>
      <c r="W4" s="658"/>
      <c r="X4" s="657">
        <f>IF(共通条件・結果!AA7="８地域","-",IF(共通条件・結果!AA7="７地域",0.284,IF(共通条件・結果!AA7="６地域",0.317,IF(共通条件・結果!AA7="５地域",0.297,IF(共通条件・結果!AA7="４地域",0.326,IF(共通条件・結果!AA7="３地域",0.351,IF(共通条件・結果!AA7="２地域",0.341,IF(共通条件・結果!AA7="１地域",0.325))))))))</f>
        <v>0.317</v>
      </c>
      <c r="Y4" s="658"/>
    </row>
    <row r="5" spans="2:41" s="2" customFormat="1" ht="22.05" customHeight="1">
      <c r="B5" s="659" t="s">
        <v>6</v>
      </c>
      <c r="C5" s="660"/>
      <c r="D5" s="660" t="s">
        <v>153</v>
      </c>
      <c r="E5" s="660"/>
      <c r="F5" s="660"/>
      <c r="G5" s="660"/>
      <c r="H5" s="665" t="s">
        <v>154</v>
      </c>
      <c r="I5" s="660"/>
      <c r="J5" s="665" t="s">
        <v>65</v>
      </c>
      <c r="K5" s="660"/>
      <c r="L5" s="665" t="s">
        <v>9</v>
      </c>
      <c r="M5" s="660"/>
      <c r="N5" s="667" t="s">
        <v>46</v>
      </c>
      <c r="O5" s="668"/>
      <c r="P5" s="668"/>
      <c r="Q5" s="668"/>
      <c r="R5" s="668"/>
      <c r="S5" s="668"/>
      <c r="T5" s="668"/>
      <c r="U5" s="668"/>
      <c r="V5" s="665" t="s">
        <v>155</v>
      </c>
      <c r="W5" s="660"/>
      <c r="X5" s="665" t="s">
        <v>156</v>
      </c>
      <c r="Y5" s="660"/>
      <c r="Z5" s="665" t="s">
        <v>123</v>
      </c>
      <c r="AA5" s="686"/>
    </row>
    <row r="6" spans="2:41" s="2" customFormat="1" ht="22.05" customHeight="1">
      <c r="B6" s="661"/>
      <c r="C6" s="662"/>
      <c r="D6" s="638" t="s">
        <v>8</v>
      </c>
      <c r="E6" s="639"/>
      <c r="F6" s="642" t="s">
        <v>7</v>
      </c>
      <c r="G6" s="643"/>
      <c r="H6" s="662"/>
      <c r="I6" s="662"/>
      <c r="J6" s="666"/>
      <c r="K6" s="662"/>
      <c r="L6" s="666"/>
      <c r="M6" s="662"/>
      <c r="N6" s="646" t="s">
        <v>45</v>
      </c>
      <c r="O6" s="647"/>
      <c r="P6" s="650" t="s">
        <v>157</v>
      </c>
      <c r="Q6" s="651"/>
      <c r="R6" s="651"/>
      <c r="S6" s="651"/>
      <c r="T6" s="651"/>
      <c r="U6" s="652"/>
      <c r="V6" s="666"/>
      <c r="W6" s="662"/>
      <c r="X6" s="666"/>
      <c r="Y6" s="662"/>
      <c r="Z6" s="662"/>
      <c r="AA6" s="687"/>
      <c r="AD6" s="682" t="s">
        <v>49</v>
      </c>
      <c r="AE6" s="682"/>
      <c r="AF6" s="40"/>
      <c r="AG6" s="40"/>
      <c r="AH6" s="682" t="s">
        <v>12</v>
      </c>
      <c r="AI6" s="682"/>
      <c r="AJ6" s="40"/>
      <c r="AK6" s="682" t="s">
        <v>50</v>
      </c>
      <c r="AL6" s="682"/>
      <c r="AN6" s="682" t="s">
        <v>58</v>
      </c>
      <c r="AO6" s="682"/>
    </row>
    <row r="7" spans="2:41" s="2" customFormat="1" ht="22.05" customHeight="1" thickBot="1">
      <c r="B7" s="663"/>
      <c r="C7" s="664"/>
      <c r="D7" s="640"/>
      <c r="E7" s="641"/>
      <c r="F7" s="644"/>
      <c r="G7" s="645"/>
      <c r="H7" s="664"/>
      <c r="I7" s="664"/>
      <c r="J7" s="664"/>
      <c r="K7" s="664"/>
      <c r="L7" s="664"/>
      <c r="M7" s="664"/>
      <c r="N7" s="648"/>
      <c r="O7" s="649"/>
      <c r="P7" s="645" t="s">
        <v>10</v>
      </c>
      <c r="Q7" s="683"/>
      <c r="R7" s="684" t="s">
        <v>11</v>
      </c>
      <c r="S7" s="685"/>
      <c r="T7" s="645" t="s">
        <v>3</v>
      </c>
      <c r="U7" s="683"/>
      <c r="V7" s="664"/>
      <c r="W7" s="664"/>
      <c r="X7" s="664"/>
      <c r="Y7" s="664"/>
      <c r="Z7" s="664"/>
      <c r="AA7" s="688"/>
      <c r="AD7" s="40" t="s">
        <v>4</v>
      </c>
      <c r="AE7" s="40" t="s">
        <v>16</v>
      </c>
      <c r="AF7" s="40"/>
      <c r="AG7" s="40"/>
      <c r="AH7" s="40" t="s">
        <v>4</v>
      </c>
      <c r="AI7" s="40" t="s">
        <v>16</v>
      </c>
      <c r="AJ7" s="40"/>
      <c r="AK7" s="40" t="s">
        <v>4</v>
      </c>
      <c r="AL7" s="40" t="s">
        <v>16</v>
      </c>
      <c r="AN7" s="72" t="s">
        <v>56</v>
      </c>
      <c r="AO7" s="2" t="s">
        <v>54</v>
      </c>
    </row>
    <row r="8" spans="2:41" s="2" customFormat="1" ht="22.05" customHeight="1">
      <c r="B8" s="696"/>
      <c r="C8" s="697"/>
      <c r="D8" s="698"/>
      <c r="E8" s="699"/>
      <c r="F8" s="699"/>
      <c r="G8" s="700"/>
      <c r="H8" s="701"/>
      <c r="I8" s="701"/>
      <c r="J8" s="701"/>
      <c r="K8" s="701"/>
      <c r="L8" s="702"/>
      <c r="M8" s="702"/>
      <c r="N8" s="689"/>
      <c r="O8" s="690"/>
      <c r="P8" s="691"/>
      <c r="Q8" s="692"/>
      <c r="R8" s="693"/>
      <c r="S8" s="694"/>
      <c r="T8" s="695"/>
      <c r="U8" s="691"/>
      <c r="V8" s="669" t="str">
        <f>IF(D8="","",AD8)</f>
        <v/>
      </c>
      <c r="W8" s="669"/>
      <c r="X8" s="669" t="str">
        <f t="shared" ref="X8:X19" si="0">IF(D8="","",IF(ISERROR(AE8),"-",AE8))</f>
        <v/>
      </c>
      <c r="Y8" s="669"/>
      <c r="Z8" s="669" t="str">
        <f>IF(D8="","",D8*F8*AN8)</f>
        <v/>
      </c>
      <c r="AA8" s="670"/>
      <c r="AD8" s="2" t="e">
        <f>D8*F8*J8*$V$4*AH8</f>
        <v>#VALUE!</v>
      </c>
      <c r="AE8" s="2" t="e">
        <f>D8*F8*J8*$X$4*AI8</f>
        <v>#VALUE!</v>
      </c>
      <c r="AG8" s="49" t="b">
        <v>0</v>
      </c>
      <c r="AH8" s="2" t="str">
        <f>IF(AG8=TRUE,"0.93",IF(ISERROR(AK8),"エラー",IF(AK8&gt;0.93,"0.93",AK8)))</f>
        <v>エラー</v>
      </c>
      <c r="AI8" s="2" t="str">
        <f>IF(AG8=TRUE,"0.51",IF(ISERROR(AL8),"エラー",IF(AL8&gt;0.72,"0.72",AL8)))</f>
        <v>エラー</v>
      </c>
      <c r="AK8" s="2" t="e">
        <f>0.01*(16+24*(2*R8+T8)/P8)</f>
        <v>#DIV/0!</v>
      </c>
      <c r="AL8" s="2" t="e">
        <f>0.01*(10+15*(2*R8+T8)/P8)</f>
        <v>#DIV/0!</v>
      </c>
      <c r="AN8" s="2">
        <f>IF(AO8="FALSE",H8,IF(L8="風除室",1/((1/H8)+0.1),0.5*H8+0.5*(1/((1/H8)+AO8))))</f>
        <v>0</v>
      </c>
      <c r="AO8" s="40" t="str">
        <f t="shared" ref="AO8:AO19" si="1">IF(L8="","FALSE",IF(L8="雨戸",0.1,IF(L8="ｼｬｯﾀｰ",0.1,IF(L8="障子",0.18,IF(L8="風除室",0.1)))))</f>
        <v>FALSE</v>
      </c>
    </row>
    <row r="9" spans="2:41" s="2" customFormat="1" ht="22.05" customHeight="1">
      <c r="B9" s="671"/>
      <c r="C9" s="672"/>
      <c r="D9" s="673"/>
      <c r="E9" s="674"/>
      <c r="F9" s="674"/>
      <c r="G9" s="675"/>
      <c r="H9" s="676"/>
      <c r="I9" s="676"/>
      <c r="J9" s="676"/>
      <c r="K9" s="676"/>
      <c r="L9" s="677"/>
      <c r="M9" s="677"/>
      <c r="N9" s="678"/>
      <c r="O9" s="679"/>
      <c r="P9" s="680"/>
      <c r="Q9" s="681"/>
      <c r="R9" s="708"/>
      <c r="S9" s="709"/>
      <c r="T9" s="707"/>
      <c r="U9" s="680"/>
      <c r="V9" s="705" t="str">
        <f t="shared" ref="V9:V19" si="2">IF(D9="","",AD9)</f>
        <v/>
      </c>
      <c r="W9" s="705"/>
      <c r="X9" s="705" t="str">
        <f t="shared" si="0"/>
        <v/>
      </c>
      <c r="Y9" s="705"/>
      <c r="Z9" s="705" t="str">
        <f t="shared" ref="Z9:Z19" si="3">IF(D9="","",D9*F9*AN9)</f>
        <v/>
      </c>
      <c r="AA9" s="706"/>
      <c r="AD9" s="2" t="e">
        <f t="shared" ref="AD9:AD19" si="4">D9*F9*J9*$V$4*AH9</f>
        <v>#VALUE!</v>
      </c>
      <c r="AE9" s="2" t="e">
        <f t="shared" ref="AE9:AE19" si="5">D9*F9*J9*$X$4*AI9</f>
        <v>#VALUE!</v>
      </c>
      <c r="AG9" s="49" t="b">
        <v>0</v>
      </c>
      <c r="AH9" s="2" t="str">
        <f t="shared" ref="AH9:AH19" si="6">IF(AG9=TRUE,"0.93",IF(ISERROR(AK9),"エラー",IF(AK9&gt;0.93,"0.93",AK9)))</f>
        <v>エラー</v>
      </c>
      <c r="AI9" s="2" t="str">
        <f t="shared" ref="AI9:AI19" si="7">IF(AG9=TRUE,"0.51",IF(ISERROR(AL9),"エラー",IF(AL9&gt;0.72,"0.72",AL9)))</f>
        <v>エラー</v>
      </c>
      <c r="AK9" s="2" t="e">
        <f t="shared" ref="AK9:AK19" si="8">0.01*(16+24*(2*R9+T9)/P9)</f>
        <v>#DIV/0!</v>
      </c>
      <c r="AL9" s="2" t="e">
        <f t="shared" ref="AL9:AL19" si="9">0.01*(10+15*(2*R9+T9)/P9)</f>
        <v>#DIV/0!</v>
      </c>
      <c r="AN9" s="2">
        <f t="shared" ref="AN9:AN19" si="10">IF(AO9="FALSE",H9,IF(L9="風除室",1/((1/H9)+0.1),0.5*H9+0.5*(1/((1/H9)+AO9))))</f>
        <v>0</v>
      </c>
      <c r="AO9" s="40" t="str">
        <f t="shared" si="1"/>
        <v>FALSE</v>
      </c>
    </row>
    <row r="10" spans="2:41" s="2" customFormat="1" ht="22.05" customHeight="1">
      <c r="B10" s="671"/>
      <c r="C10" s="672"/>
      <c r="D10" s="673"/>
      <c r="E10" s="674"/>
      <c r="F10" s="674"/>
      <c r="G10" s="675"/>
      <c r="H10" s="676"/>
      <c r="I10" s="676"/>
      <c r="J10" s="676"/>
      <c r="K10" s="676"/>
      <c r="L10" s="677"/>
      <c r="M10" s="677"/>
      <c r="N10" s="678"/>
      <c r="O10" s="679"/>
      <c r="P10" s="681"/>
      <c r="Q10" s="703"/>
      <c r="R10" s="704"/>
      <c r="S10" s="703"/>
      <c r="T10" s="704"/>
      <c r="U10" s="707"/>
      <c r="V10" s="705" t="str">
        <f t="shared" si="2"/>
        <v/>
      </c>
      <c r="W10" s="705"/>
      <c r="X10" s="705" t="str">
        <f t="shared" si="0"/>
        <v/>
      </c>
      <c r="Y10" s="705"/>
      <c r="Z10" s="705" t="str">
        <f t="shared" si="3"/>
        <v/>
      </c>
      <c r="AA10" s="706"/>
      <c r="AD10" s="2" t="e">
        <f t="shared" si="4"/>
        <v>#VALUE!</v>
      </c>
      <c r="AE10" s="2" t="e">
        <f t="shared" si="5"/>
        <v>#VALUE!</v>
      </c>
      <c r="AG10" s="49" t="b">
        <v>0</v>
      </c>
      <c r="AH10" s="2" t="str">
        <f t="shared" si="6"/>
        <v>エラー</v>
      </c>
      <c r="AI10" s="2" t="str">
        <f t="shared" si="7"/>
        <v>エラー</v>
      </c>
      <c r="AK10" s="2" t="e">
        <f t="shared" si="8"/>
        <v>#DIV/0!</v>
      </c>
      <c r="AL10" s="2" t="e">
        <f t="shared" si="9"/>
        <v>#DIV/0!</v>
      </c>
      <c r="AN10" s="2">
        <f t="shared" si="10"/>
        <v>0</v>
      </c>
      <c r="AO10" s="40" t="str">
        <f t="shared" si="1"/>
        <v>FALSE</v>
      </c>
    </row>
    <row r="11" spans="2:41" s="2" customFormat="1" ht="22.05" customHeight="1">
      <c r="B11" s="671"/>
      <c r="C11" s="672"/>
      <c r="D11" s="673"/>
      <c r="E11" s="674"/>
      <c r="F11" s="674"/>
      <c r="G11" s="675"/>
      <c r="H11" s="676"/>
      <c r="I11" s="676"/>
      <c r="J11" s="676"/>
      <c r="K11" s="676"/>
      <c r="L11" s="677"/>
      <c r="M11" s="677"/>
      <c r="N11" s="678"/>
      <c r="O11" s="679"/>
      <c r="P11" s="681"/>
      <c r="Q11" s="703"/>
      <c r="R11" s="704"/>
      <c r="S11" s="703"/>
      <c r="T11" s="704"/>
      <c r="U11" s="707"/>
      <c r="V11" s="705" t="str">
        <f t="shared" si="2"/>
        <v/>
      </c>
      <c r="W11" s="705"/>
      <c r="X11" s="705" t="str">
        <f t="shared" si="0"/>
        <v/>
      </c>
      <c r="Y11" s="705"/>
      <c r="Z11" s="705" t="str">
        <f t="shared" si="3"/>
        <v/>
      </c>
      <c r="AA11" s="706"/>
      <c r="AD11" s="2" t="e">
        <f t="shared" si="4"/>
        <v>#VALUE!</v>
      </c>
      <c r="AE11" s="2" t="e">
        <f t="shared" si="5"/>
        <v>#VALUE!</v>
      </c>
      <c r="AG11" s="49" t="b">
        <v>0</v>
      </c>
      <c r="AH11" s="2" t="str">
        <f t="shared" si="6"/>
        <v>エラー</v>
      </c>
      <c r="AI11" s="2" t="str">
        <f t="shared" si="7"/>
        <v>エラー</v>
      </c>
      <c r="AK11" s="2" t="e">
        <f t="shared" si="8"/>
        <v>#DIV/0!</v>
      </c>
      <c r="AL11" s="2" t="e">
        <f t="shared" si="9"/>
        <v>#DIV/0!</v>
      </c>
      <c r="AN11" s="2">
        <f t="shared" si="10"/>
        <v>0</v>
      </c>
      <c r="AO11" s="40" t="str">
        <f t="shared" si="1"/>
        <v>FALSE</v>
      </c>
    </row>
    <row r="12" spans="2:41" s="2" customFormat="1" ht="22.05" customHeight="1">
      <c r="B12" s="671"/>
      <c r="C12" s="713"/>
      <c r="D12" s="714"/>
      <c r="E12" s="715"/>
      <c r="F12" s="716"/>
      <c r="G12" s="717"/>
      <c r="H12" s="714"/>
      <c r="I12" s="717"/>
      <c r="J12" s="714"/>
      <c r="K12" s="717"/>
      <c r="L12" s="710"/>
      <c r="M12" s="711"/>
      <c r="N12" s="678"/>
      <c r="O12" s="712"/>
      <c r="P12" s="681"/>
      <c r="Q12" s="703"/>
      <c r="R12" s="704"/>
      <c r="S12" s="703"/>
      <c r="T12" s="704"/>
      <c r="U12" s="707"/>
      <c r="V12" s="718" t="str">
        <f t="shared" si="2"/>
        <v/>
      </c>
      <c r="W12" s="720"/>
      <c r="X12" s="718" t="str">
        <f t="shared" si="0"/>
        <v/>
      </c>
      <c r="Y12" s="720"/>
      <c r="Z12" s="718" t="str">
        <f t="shared" si="3"/>
        <v/>
      </c>
      <c r="AA12" s="719"/>
      <c r="AD12" s="2" t="e">
        <f t="shared" si="4"/>
        <v>#VALUE!</v>
      </c>
      <c r="AE12" s="2" t="e">
        <f t="shared" si="5"/>
        <v>#VALUE!</v>
      </c>
      <c r="AG12" s="49" t="b">
        <v>0</v>
      </c>
      <c r="AH12" s="2" t="str">
        <f t="shared" si="6"/>
        <v>エラー</v>
      </c>
      <c r="AI12" s="2" t="str">
        <f t="shared" si="7"/>
        <v>エラー</v>
      </c>
      <c r="AK12" s="2" t="e">
        <f t="shared" si="8"/>
        <v>#DIV/0!</v>
      </c>
      <c r="AL12" s="2" t="e">
        <f t="shared" si="9"/>
        <v>#DIV/0!</v>
      </c>
      <c r="AN12" s="2">
        <f t="shared" si="10"/>
        <v>0</v>
      </c>
      <c r="AO12" s="40" t="str">
        <f t="shared" si="1"/>
        <v>FALSE</v>
      </c>
    </row>
    <row r="13" spans="2:41" s="2" customFormat="1" ht="22.05" customHeight="1">
      <c r="B13" s="671"/>
      <c r="C13" s="713"/>
      <c r="D13" s="714"/>
      <c r="E13" s="715"/>
      <c r="F13" s="716"/>
      <c r="G13" s="717"/>
      <c r="H13" s="714"/>
      <c r="I13" s="717"/>
      <c r="J13" s="714"/>
      <c r="K13" s="717"/>
      <c r="L13" s="710"/>
      <c r="M13" s="711"/>
      <c r="N13" s="678"/>
      <c r="O13" s="712"/>
      <c r="P13" s="681"/>
      <c r="Q13" s="703"/>
      <c r="R13" s="704"/>
      <c r="S13" s="703"/>
      <c r="T13" s="704"/>
      <c r="U13" s="707"/>
      <c r="V13" s="718" t="str">
        <f t="shared" si="2"/>
        <v/>
      </c>
      <c r="W13" s="720"/>
      <c r="X13" s="718" t="str">
        <f t="shared" si="0"/>
        <v/>
      </c>
      <c r="Y13" s="720"/>
      <c r="Z13" s="718" t="str">
        <f t="shared" si="3"/>
        <v/>
      </c>
      <c r="AA13" s="719"/>
      <c r="AD13" s="2" t="e">
        <f t="shared" si="4"/>
        <v>#VALUE!</v>
      </c>
      <c r="AE13" s="2" t="e">
        <f t="shared" si="5"/>
        <v>#VALUE!</v>
      </c>
      <c r="AG13" s="49" t="b">
        <v>0</v>
      </c>
      <c r="AH13" s="2" t="str">
        <f t="shared" si="6"/>
        <v>エラー</v>
      </c>
      <c r="AI13" s="2" t="str">
        <f t="shared" si="7"/>
        <v>エラー</v>
      </c>
      <c r="AK13" s="2" t="e">
        <f t="shared" si="8"/>
        <v>#DIV/0!</v>
      </c>
      <c r="AL13" s="2" t="e">
        <f t="shared" si="9"/>
        <v>#DIV/0!</v>
      </c>
      <c r="AN13" s="2">
        <f t="shared" si="10"/>
        <v>0</v>
      </c>
      <c r="AO13" s="40" t="str">
        <f t="shared" si="1"/>
        <v>FALSE</v>
      </c>
    </row>
    <row r="14" spans="2:41" s="2" customFormat="1" ht="22.05" customHeight="1">
      <c r="B14" s="671"/>
      <c r="C14" s="672"/>
      <c r="D14" s="673"/>
      <c r="E14" s="674"/>
      <c r="F14" s="674"/>
      <c r="G14" s="675"/>
      <c r="H14" s="676"/>
      <c r="I14" s="676"/>
      <c r="J14" s="676"/>
      <c r="K14" s="676"/>
      <c r="L14" s="677"/>
      <c r="M14" s="677"/>
      <c r="N14" s="678"/>
      <c r="O14" s="679"/>
      <c r="P14" s="681"/>
      <c r="Q14" s="703"/>
      <c r="R14" s="704"/>
      <c r="S14" s="703"/>
      <c r="T14" s="704"/>
      <c r="U14" s="707"/>
      <c r="V14" s="705" t="str">
        <f t="shared" si="2"/>
        <v/>
      </c>
      <c r="W14" s="705"/>
      <c r="X14" s="705" t="str">
        <f t="shared" si="0"/>
        <v/>
      </c>
      <c r="Y14" s="705"/>
      <c r="Z14" s="705" t="str">
        <f t="shared" si="3"/>
        <v/>
      </c>
      <c r="AA14" s="706"/>
      <c r="AD14" s="2" t="e">
        <f t="shared" si="4"/>
        <v>#VALUE!</v>
      </c>
      <c r="AE14" s="2" t="e">
        <f t="shared" si="5"/>
        <v>#VALUE!</v>
      </c>
      <c r="AG14" s="49" t="b">
        <v>0</v>
      </c>
      <c r="AH14" s="2" t="str">
        <f t="shared" si="6"/>
        <v>エラー</v>
      </c>
      <c r="AI14" s="2" t="str">
        <f t="shared" si="7"/>
        <v>エラー</v>
      </c>
      <c r="AK14" s="2" t="e">
        <f t="shared" si="8"/>
        <v>#DIV/0!</v>
      </c>
      <c r="AL14" s="2" t="e">
        <f t="shared" si="9"/>
        <v>#DIV/0!</v>
      </c>
      <c r="AN14" s="2">
        <f t="shared" si="10"/>
        <v>0</v>
      </c>
      <c r="AO14" s="40" t="str">
        <f t="shared" si="1"/>
        <v>FALSE</v>
      </c>
    </row>
    <row r="15" spans="2:41" s="2" customFormat="1" ht="22.05" customHeight="1">
      <c r="B15" s="671"/>
      <c r="C15" s="672"/>
      <c r="D15" s="673"/>
      <c r="E15" s="674"/>
      <c r="F15" s="674"/>
      <c r="G15" s="675"/>
      <c r="H15" s="676"/>
      <c r="I15" s="676"/>
      <c r="J15" s="676"/>
      <c r="K15" s="676"/>
      <c r="L15" s="677"/>
      <c r="M15" s="677"/>
      <c r="N15" s="678"/>
      <c r="O15" s="679"/>
      <c r="P15" s="681"/>
      <c r="Q15" s="703"/>
      <c r="R15" s="704"/>
      <c r="S15" s="703"/>
      <c r="T15" s="704"/>
      <c r="U15" s="707"/>
      <c r="V15" s="718" t="str">
        <f t="shared" si="2"/>
        <v/>
      </c>
      <c r="W15" s="720"/>
      <c r="X15" s="705" t="str">
        <f t="shared" si="0"/>
        <v/>
      </c>
      <c r="Y15" s="705"/>
      <c r="Z15" s="705" t="str">
        <f t="shared" si="3"/>
        <v/>
      </c>
      <c r="AA15" s="706"/>
      <c r="AD15" s="2" t="e">
        <f t="shared" si="4"/>
        <v>#VALUE!</v>
      </c>
      <c r="AE15" s="2" t="e">
        <f t="shared" si="5"/>
        <v>#VALUE!</v>
      </c>
      <c r="AG15" s="49" t="b">
        <v>0</v>
      </c>
      <c r="AH15" s="2" t="str">
        <f t="shared" si="6"/>
        <v>エラー</v>
      </c>
      <c r="AI15" s="2" t="str">
        <f t="shared" si="7"/>
        <v>エラー</v>
      </c>
      <c r="AK15" s="2" t="e">
        <f t="shared" si="8"/>
        <v>#DIV/0!</v>
      </c>
      <c r="AL15" s="2" t="e">
        <f t="shared" si="9"/>
        <v>#DIV/0!</v>
      </c>
      <c r="AN15" s="2">
        <f t="shared" si="10"/>
        <v>0</v>
      </c>
      <c r="AO15" s="40" t="str">
        <f t="shared" si="1"/>
        <v>FALSE</v>
      </c>
    </row>
    <row r="16" spans="2:41" s="2" customFormat="1" ht="22.05" customHeight="1">
      <c r="B16" s="671"/>
      <c r="C16" s="672"/>
      <c r="D16" s="673"/>
      <c r="E16" s="674"/>
      <c r="F16" s="674"/>
      <c r="G16" s="675"/>
      <c r="H16" s="676"/>
      <c r="I16" s="676"/>
      <c r="J16" s="676"/>
      <c r="K16" s="676"/>
      <c r="L16" s="677"/>
      <c r="M16" s="677"/>
      <c r="N16" s="678"/>
      <c r="O16" s="679"/>
      <c r="P16" s="681"/>
      <c r="Q16" s="703"/>
      <c r="R16" s="704"/>
      <c r="S16" s="703"/>
      <c r="T16" s="704"/>
      <c r="U16" s="707"/>
      <c r="V16" s="718" t="str">
        <f t="shared" si="2"/>
        <v/>
      </c>
      <c r="W16" s="720"/>
      <c r="X16" s="705" t="str">
        <f t="shared" si="0"/>
        <v/>
      </c>
      <c r="Y16" s="705"/>
      <c r="Z16" s="705" t="str">
        <f t="shared" si="3"/>
        <v/>
      </c>
      <c r="AA16" s="706"/>
      <c r="AD16" s="2" t="e">
        <f t="shared" si="4"/>
        <v>#VALUE!</v>
      </c>
      <c r="AE16" s="2" t="e">
        <f t="shared" si="5"/>
        <v>#VALUE!</v>
      </c>
      <c r="AG16" s="49" t="b">
        <v>0</v>
      </c>
      <c r="AH16" s="2" t="str">
        <f t="shared" si="6"/>
        <v>エラー</v>
      </c>
      <c r="AI16" s="2" t="str">
        <f t="shared" si="7"/>
        <v>エラー</v>
      </c>
      <c r="AK16" s="2" t="e">
        <f t="shared" si="8"/>
        <v>#DIV/0!</v>
      </c>
      <c r="AL16" s="2" t="e">
        <f t="shared" si="9"/>
        <v>#DIV/0!</v>
      </c>
      <c r="AN16" s="2">
        <f t="shared" si="10"/>
        <v>0</v>
      </c>
      <c r="AO16" s="40" t="str">
        <f t="shared" si="1"/>
        <v>FALSE</v>
      </c>
    </row>
    <row r="17" spans="2:41" s="2" customFormat="1" ht="22.05" customHeight="1">
      <c r="B17" s="671"/>
      <c r="C17" s="672"/>
      <c r="D17" s="673"/>
      <c r="E17" s="674"/>
      <c r="F17" s="674"/>
      <c r="G17" s="675"/>
      <c r="H17" s="676"/>
      <c r="I17" s="676"/>
      <c r="J17" s="676"/>
      <c r="K17" s="676"/>
      <c r="L17" s="677"/>
      <c r="M17" s="677"/>
      <c r="N17" s="678"/>
      <c r="O17" s="679"/>
      <c r="P17" s="680"/>
      <c r="Q17" s="681"/>
      <c r="R17" s="704"/>
      <c r="S17" s="703"/>
      <c r="T17" s="704"/>
      <c r="U17" s="707"/>
      <c r="V17" s="718" t="str">
        <f t="shared" si="2"/>
        <v/>
      </c>
      <c r="W17" s="720"/>
      <c r="X17" s="705" t="str">
        <f t="shared" si="0"/>
        <v/>
      </c>
      <c r="Y17" s="705"/>
      <c r="Z17" s="705" t="str">
        <f t="shared" si="3"/>
        <v/>
      </c>
      <c r="AA17" s="706"/>
      <c r="AD17" s="2" t="e">
        <f t="shared" si="4"/>
        <v>#VALUE!</v>
      </c>
      <c r="AE17" s="2" t="e">
        <f t="shared" si="5"/>
        <v>#VALUE!</v>
      </c>
      <c r="AG17" s="49" t="b">
        <v>0</v>
      </c>
      <c r="AH17" s="2" t="str">
        <f t="shared" si="6"/>
        <v>エラー</v>
      </c>
      <c r="AI17" s="2" t="str">
        <f t="shared" si="7"/>
        <v>エラー</v>
      </c>
      <c r="AK17" s="2" t="e">
        <f t="shared" si="8"/>
        <v>#DIV/0!</v>
      </c>
      <c r="AL17" s="2" t="e">
        <f t="shared" si="9"/>
        <v>#DIV/0!</v>
      </c>
      <c r="AN17" s="2">
        <f t="shared" si="10"/>
        <v>0</v>
      </c>
      <c r="AO17" s="40" t="str">
        <f t="shared" si="1"/>
        <v>FALSE</v>
      </c>
    </row>
    <row r="18" spans="2:41" s="2" customFormat="1" ht="22.05" customHeight="1">
      <c r="B18" s="671"/>
      <c r="C18" s="672"/>
      <c r="D18" s="673"/>
      <c r="E18" s="674"/>
      <c r="F18" s="674"/>
      <c r="G18" s="675"/>
      <c r="H18" s="676"/>
      <c r="I18" s="676"/>
      <c r="J18" s="676"/>
      <c r="K18" s="676"/>
      <c r="L18" s="677"/>
      <c r="M18" s="677"/>
      <c r="N18" s="678"/>
      <c r="O18" s="679"/>
      <c r="P18" s="680"/>
      <c r="Q18" s="681"/>
      <c r="R18" s="708"/>
      <c r="S18" s="709"/>
      <c r="T18" s="707"/>
      <c r="U18" s="680"/>
      <c r="V18" s="718" t="str">
        <f t="shared" si="2"/>
        <v/>
      </c>
      <c r="W18" s="720"/>
      <c r="X18" s="705" t="str">
        <f t="shared" si="0"/>
        <v/>
      </c>
      <c r="Y18" s="705"/>
      <c r="Z18" s="705" t="str">
        <f t="shared" si="3"/>
        <v/>
      </c>
      <c r="AA18" s="706"/>
      <c r="AD18" s="2" t="e">
        <f t="shared" si="4"/>
        <v>#VALUE!</v>
      </c>
      <c r="AE18" s="2" t="e">
        <f t="shared" si="5"/>
        <v>#VALUE!</v>
      </c>
      <c r="AG18" s="49" t="b">
        <v>0</v>
      </c>
      <c r="AH18" s="2" t="str">
        <f t="shared" si="6"/>
        <v>エラー</v>
      </c>
      <c r="AI18" s="2" t="str">
        <f t="shared" si="7"/>
        <v>エラー</v>
      </c>
      <c r="AK18" s="2" t="e">
        <f t="shared" si="8"/>
        <v>#DIV/0!</v>
      </c>
      <c r="AL18" s="2" t="e">
        <f t="shared" si="9"/>
        <v>#DIV/0!</v>
      </c>
      <c r="AN18" s="2">
        <f t="shared" si="10"/>
        <v>0</v>
      </c>
      <c r="AO18" s="40" t="str">
        <f t="shared" si="1"/>
        <v>FALSE</v>
      </c>
    </row>
    <row r="19" spans="2:41" s="2" customFormat="1" ht="22.05" customHeight="1" thickBot="1">
      <c r="B19" s="727"/>
      <c r="C19" s="728"/>
      <c r="D19" s="729"/>
      <c r="E19" s="730"/>
      <c r="F19" s="730"/>
      <c r="G19" s="731"/>
      <c r="H19" s="732"/>
      <c r="I19" s="732"/>
      <c r="J19" s="732"/>
      <c r="K19" s="732"/>
      <c r="L19" s="702"/>
      <c r="M19" s="702"/>
      <c r="N19" s="733"/>
      <c r="O19" s="734"/>
      <c r="P19" s="722"/>
      <c r="Q19" s="735"/>
      <c r="R19" s="736"/>
      <c r="S19" s="737"/>
      <c r="T19" s="721"/>
      <c r="U19" s="722"/>
      <c r="V19" s="718" t="str">
        <f t="shared" si="2"/>
        <v/>
      </c>
      <c r="W19" s="720"/>
      <c r="X19" s="705" t="str">
        <f t="shared" si="0"/>
        <v/>
      </c>
      <c r="Y19" s="705"/>
      <c r="Z19" s="723" t="str">
        <f t="shared" si="3"/>
        <v/>
      </c>
      <c r="AA19" s="724"/>
      <c r="AD19" s="2" t="e">
        <f t="shared" si="4"/>
        <v>#VALUE!</v>
      </c>
      <c r="AE19" s="2" t="e">
        <f t="shared" si="5"/>
        <v>#VALUE!</v>
      </c>
      <c r="AG19" s="49" t="b">
        <v>0</v>
      </c>
      <c r="AH19" s="2" t="str">
        <f t="shared" si="6"/>
        <v>エラー</v>
      </c>
      <c r="AI19" s="2" t="str">
        <f t="shared" si="7"/>
        <v>エラー</v>
      </c>
      <c r="AK19" s="2" t="e">
        <f t="shared" si="8"/>
        <v>#DIV/0!</v>
      </c>
      <c r="AL19" s="2" t="e">
        <f t="shared" si="9"/>
        <v>#DIV/0!</v>
      </c>
      <c r="AN19" s="2">
        <f t="shared" si="10"/>
        <v>0</v>
      </c>
      <c r="AO19" s="40" t="str">
        <f t="shared" si="1"/>
        <v>FALSE</v>
      </c>
    </row>
    <row r="20" spans="2:41" s="2" customFormat="1" ht="22.05" customHeight="1" thickBot="1">
      <c r="B20" s="635" t="s">
        <v>200</v>
      </c>
      <c r="C20" s="636"/>
      <c r="D20" s="636"/>
      <c r="E20" s="636"/>
      <c r="F20" s="636"/>
      <c r="G20" s="636"/>
      <c r="H20" s="636"/>
      <c r="I20" s="636"/>
      <c r="J20" s="636"/>
      <c r="K20" s="636"/>
      <c r="L20" s="636"/>
      <c r="M20" s="636"/>
      <c r="N20" s="636"/>
      <c r="O20" s="636"/>
      <c r="P20" s="636"/>
      <c r="Q20" s="636"/>
      <c r="R20" s="636"/>
      <c r="S20" s="636"/>
      <c r="T20" s="636"/>
      <c r="U20" s="636"/>
      <c r="V20" s="725">
        <f>SUM(V8:W19)</f>
        <v>0</v>
      </c>
      <c r="W20" s="725"/>
      <c r="X20" s="725">
        <f>IF(共通条件・結果!AA7="８地域","-",SUM(X8:Y19))</f>
        <v>0</v>
      </c>
      <c r="Y20" s="725"/>
      <c r="Z20" s="725">
        <f>SUM(Z8:AA19)</f>
        <v>0</v>
      </c>
      <c r="AA20" s="726"/>
    </row>
    <row r="21" spans="2:41" s="2" customFormat="1" ht="10" customHeight="1">
      <c r="AN21" s="682"/>
      <c r="AO21" s="682"/>
    </row>
    <row r="22" spans="2:41" s="2" customFormat="1" ht="22.05" customHeight="1" thickBot="1">
      <c r="E22" s="4"/>
      <c r="J22" s="4" t="s">
        <v>13</v>
      </c>
    </row>
    <row r="23" spans="2:41" s="2" customFormat="1" ht="22.05" customHeight="1">
      <c r="J23" s="738" t="s">
        <v>14</v>
      </c>
      <c r="K23" s="459"/>
      <c r="L23" s="459"/>
      <c r="M23" s="739"/>
      <c r="N23" s="751" t="s">
        <v>153</v>
      </c>
      <c r="O23" s="459"/>
      <c r="P23" s="459"/>
      <c r="Q23" s="739"/>
      <c r="R23" s="665" t="s">
        <v>154</v>
      </c>
      <c r="S23" s="660"/>
      <c r="T23" s="753" t="s">
        <v>9</v>
      </c>
      <c r="U23" s="754"/>
      <c r="V23" s="743" t="s">
        <v>158</v>
      </c>
      <c r="W23" s="744"/>
      <c r="X23" s="743" t="s">
        <v>156</v>
      </c>
      <c r="Y23" s="744"/>
      <c r="Z23" s="743" t="s">
        <v>123</v>
      </c>
      <c r="AA23" s="460"/>
      <c r="AN23" s="682" t="s">
        <v>58</v>
      </c>
      <c r="AO23" s="682"/>
    </row>
    <row r="24" spans="2:41" s="2" customFormat="1" ht="22.05" customHeight="1">
      <c r="J24" s="740"/>
      <c r="K24" s="682"/>
      <c r="L24" s="682"/>
      <c r="M24" s="741"/>
      <c r="N24" s="428"/>
      <c r="O24" s="429"/>
      <c r="P24" s="429"/>
      <c r="Q24" s="752"/>
      <c r="R24" s="666"/>
      <c r="S24" s="662"/>
      <c r="T24" s="755"/>
      <c r="U24" s="756"/>
      <c r="V24" s="745"/>
      <c r="W24" s="746"/>
      <c r="X24" s="745"/>
      <c r="Y24" s="746"/>
      <c r="Z24" s="748"/>
      <c r="AA24" s="749"/>
      <c r="AN24" s="40"/>
      <c r="AO24" s="40"/>
    </row>
    <row r="25" spans="2:41" s="2" customFormat="1" ht="22.05" customHeight="1" thickBot="1">
      <c r="J25" s="742"/>
      <c r="K25" s="644"/>
      <c r="L25" s="644"/>
      <c r="M25" s="645"/>
      <c r="N25" s="758" t="s">
        <v>8</v>
      </c>
      <c r="O25" s="759"/>
      <c r="P25" s="760" t="s">
        <v>7</v>
      </c>
      <c r="Q25" s="664"/>
      <c r="R25" s="664"/>
      <c r="S25" s="664"/>
      <c r="T25" s="757"/>
      <c r="U25" s="757"/>
      <c r="V25" s="648"/>
      <c r="W25" s="747"/>
      <c r="X25" s="648"/>
      <c r="Y25" s="747"/>
      <c r="Z25" s="683"/>
      <c r="AA25" s="750"/>
      <c r="AN25" s="72" t="s">
        <v>56</v>
      </c>
      <c r="AO25" s="2" t="s">
        <v>54</v>
      </c>
    </row>
    <row r="26" spans="2:41" s="2" customFormat="1" ht="22.05" customHeight="1">
      <c r="D26" s="89"/>
      <c r="E26" s="89"/>
      <c r="J26" s="766"/>
      <c r="K26" s="767"/>
      <c r="L26" s="767"/>
      <c r="M26" s="768"/>
      <c r="N26" s="698"/>
      <c r="O26" s="699"/>
      <c r="P26" s="699"/>
      <c r="Q26" s="700"/>
      <c r="R26" s="701"/>
      <c r="S26" s="701"/>
      <c r="T26" s="769"/>
      <c r="U26" s="769"/>
      <c r="V26" s="761" t="str">
        <f>IF(N26="","",N26*P26*R26*0.034*$V$4)</f>
        <v/>
      </c>
      <c r="W26" s="761"/>
      <c r="X26" s="761" t="str">
        <f>IF(N26="","",IF(ISERROR(N26*P26*R26*0.034*$X$4),"-",N26*P26*R26*0.034*$X$4))</f>
        <v/>
      </c>
      <c r="Y26" s="761"/>
      <c r="Z26" s="761" t="str">
        <f>IF(N26="","",N26*P26*AN26)</f>
        <v/>
      </c>
      <c r="AA26" s="762"/>
      <c r="AD26" s="49"/>
      <c r="AN26" s="2">
        <f>IF(AO26="FALSE",R26,IF(T26="風除室",1/((1/R26)+0.1),0.5*R26+0.5*(1/((1/R26)+AO26))))</f>
        <v>0</v>
      </c>
      <c r="AO26" s="40" t="str">
        <f>IF(T26="","FALSE",IF(T26="雨戸",0.1,IF(T26="ｼｬｯﾀｰ",0.1,IF(T26="障子",0.18,IF(T26="風除室",0.1)))))</f>
        <v>FALSE</v>
      </c>
    </row>
    <row r="27" spans="2:41" s="2" customFormat="1" ht="22.05" customHeight="1">
      <c r="D27" s="89"/>
      <c r="E27" s="89"/>
      <c r="J27" s="763"/>
      <c r="K27" s="764"/>
      <c r="L27" s="764"/>
      <c r="M27" s="765"/>
      <c r="N27" s="714"/>
      <c r="O27" s="715"/>
      <c r="P27" s="716"/>
      <c r="Q27" s="717"/>
      <c r="R27" s="714"/>
      <c r="S27" s="717"/>
      <c r="T27" s="710"/>
      <c r="U27" s="711"/>
      <c r="V27" s="718" t="str">
        <f>IF(N27="","",N27*P27*R27*0.034*$V$4)</f>
        <v/>
      </c>
      <c r="W27" s="720"/>
      <c r="X27" s="718" t="str">
        <f>IF(N27="","",IF(ISERROR(N27*P27*R27*0.034*$X$4),"-",N27*P27*R27*0.034*$X$4))</f>
        <v/>
      </c>
      <c r="Y27" s="720"/>
      <c r="Z27" s="718" t="str">
        <f>IF(N27="","",N27*P27*AN27)</f>
        <v/>
      </c>
      <c r="AA27" s="719"/>
      <c r="AD27" s="49"/>
      <c r="AN27" s="2">
        <f>IF(AO27="FALSE",R27,IF(T27="風除室",1/((1/R27)+0.1),0.5*R27+0.5*(1/((1/R27)+AO27))))</f>
        <v>0</v>
      </c>
      <c r="AO27" s="40" t="str">
        <f>IF(T27="","FALSE",IF(T27="雨戸",0.1,IF(T27="ｼｬｯﾀｰ",0.1,IF(T27="障子",0.18,IF(T27="風除室",0.1)))))</f>
        <v>FALSE</v>
      </c>
    </row>
    <row r="28" spans="2:41" s="2" customFormat="1" ht="22.05" customHeight="1" thickBot="1">
      <c r="D28" s="89"/>
      <c r="E28" s="89"/>
      <c r="J28" s="770"/>
      <c r="K28" s="771"/>
      <c r="L28" s="771"/>
      <c r="M28" s="772"/>
      <c r="N28" s="729"/>
      <c r="O28" s="730"/>
      <c r="P28" s="730"/>
      <c r="Q28" s="731"/>
      <c r="R28" s="732"/>
      <c r="S28" s="732"/>
      <c r="T28" s="677" t="s">
        <v>44</v>
      </c>
      <c r="U28" s="677"/>
      <c r="V28" s="773" t="str">
        <f>IF(N28="","",N28*P28*R28*0.034*$V$4)</f>
        <v/>
      </c>
      <c r="W28" s="773"/>
      <c r="X28" s="773" t="str">
        <f>IF(N28="","",IF(ISERROR(N28*P28*R28*0.034*$X$4),"-",N28*P28*R28*0.034*$X$4))</f>
        <v/>
      </c>
      <c r="Y28" s="773"/>
      <c r="Z28" s="773" t="str">
        <f>IF(N28="","",N28*P28*AN28)</f>
        <v/>
      </c>
      <c r="AA28" s="774"/>
      <c r="AD28" s="49"/>
      <c r="AN28" s="2" t="e">
        <f>IF(AO28="FALSE",R28,IF(T28="風除室",1/((1/R28)+0.1),0.5*R28+0.5*(1/((1/R28)+AO28))))</f>
        <v>#DIV/0!</v>
      </c>
      <c r="AO28" s="40" t="b">
        <f>IF(T28="","FALSE",IF(T28="雨戸",0.1,IF(T28="ｼｬｯﾀｰ",0.1,IF(T28="障子",0.18,IF(T28="風除室",0.1)))))</f>
        <v>0</v>
      </c>
    </row>
    <row r="29" spans="2:41" s="2" customFormat="1" ht="22.05" customHeight="1" thickBot="1">
      <c r="J29" s="635" t="s">
        <v>201</v>
      </c>
      <c r="K29" s="636"/>
      <c r="L29" s="636"/>
      <c r="M29" s="636"/>
      <c r="N29" s="636"/>
      <c r="O29" s="636"/>
      <c r="P29" s="636"/>
      <c r="Q29" s="636"/>
      <c r="R29" s="636"/>
      <c r="S29" s="636"/>
      <c r="T29" s="636"/>
      <c r="U29" s="637"/>
      <c r="V29" s="725">
        <f>SUM(V26:W28)</f>
        <v>0</v>
      </c>
      <c r="W29" s="725"/>
      <c r="X29" s="725">
        <f>SUM(X26:Y28)</f>
        <v>0</v>
      </c>
      <c r="Y29" s="725"/>
      <c r="Z29" s="725">
        <f>SUM(Z26:AA28)</f>
        <v>0</v>
      </c>
      <c r="AA29" s="726"/>
      <c r="AO29" s="40"/>
    </row>
    <row r="30" spans="2:41" s="2" customFormat="1" ht="10" customHeight="1">
      <c r="J30" s="26"/>
      <c r="K30" s="26"/>
      <c r="L30" s="26"/>
      <c r="M30" s="26"/>
      <c r="N30" s="26"/>
      <c r="O30" s="26"/>
      <c r="P30" s="26"/>
      <c r="Q30" s="26"/>
      <c r="R30" s="26"/>
      <c r="S30" s="26"/>
      <c r="T30" s="26"/>
      <c r="U30" s="26"/>
      <c r="V30" s="73"/>
      <c r="W30" s="73"/>
      <c r="X30" s="73"/>
      <c r="Y30" s="73"/>
      <c r="Z30" s="73"/>
      <c r="AA30" s="73"/>
      <c r="AO30" s="40"/>
    </row>
    <row r="31" spans="2:41" s="2" customFormat="1" ht="22.05" customHeight="1" thickBot="1">
      <c r="J31" s="4" t="s">
        <v>15</v>
      </c>
      <c r="K31" s="4"/>
      <c r="L31" s="4"/>
      <c r="AO31" s="40"/>
    </row>
    <row r="32" spans="2:41" s="2" customFormat="1" ht="22.05" customHeight="1">
      <c r="J32" s="738" t="s">
        <v>0</v>
      </c>
      <c r="K32" s="739"/>
      <c r="L32" s="743" t="s">
        <v>159</v>
      </c>
      <c r="M32" s="744"/>
      <c r="N32" s="743" t="s">
        <v>160</v>
      </c>
      <c r="O32" s="744"/>
      <c r="P32" s="780" t="s">
        <v>161</v>
      </c>
      <c r="Q32" s="781"/>
      <c r="R32" s="665" t="s">
        <v>154</v>
      </c>
      <c r="S32" s="660"/>
      <c r="T32" s="665" t="s">
        <v>158</v>
      </c>
      <c r="U32" s="660"/>
      <c r="V32" s="665" t="s">
        <v>156</v>
      </c>
      <c r="W32" s="660"/>
      <c r="X32" s="665" t="s">
        <v>123</v>
      </c>
      <c r="Y32" s="686"/>
      <c r="AO32" s="40"/>
    </row>
    <row r="33" spans="2:41" s="2" customFormat="1" ht="22.05" customHeight="1">
      <c r="J33" s="740"/>
      <c r="K33" s="741"/>
      <c r="L33" s="745"/>
      <c r="M33" s="746"/>
      <c r="N33" s="745"/>
      <c r="O33" s="746"/>
      <c r="P33" s="782"/>
      <c r="Q33" s="783"/>
      <c r="R33" s="662"/>
      <c r="S33" s="662"/>
      <c r="T33" s="666"/>
      <c r="U33" s="662"/>
      <c r="V33" s="666"/>
      <c r="W33" s="662"/>
      <c r="X33" s="662"/>
      <c r="Y33" s="687"/>
      <c r="AO33" s="40"/>
    </row>
    <row r="34" spans="2:41" s="2" customFormat="1" ht="22.05" customHeight="1" thickBot="1">
      <c r="J34" s="742"/>
      <c r="K34" s="645"/>
      <c r="L34" s="648"/>
      <c r="M34" s="747"/>
      <c r="N34" s="648"/>
      <c r="O34" s="747"/>
      <c r="P34" s="784"/>
      <c r="Q34" s="785"/>
      <c r="R34" s="664"/>
      <c r="S34" s="664"/>
      <c r="T34" s="664"/>
      <c r="U34" s="664"/>
      <c r="V34" s="664"/>
      <c r="W34" s="664"/>
      <c r="X34" s="664"/>
      <c r="Y34" s="688"/>
    </row>
    <row r="35" spans="2:41" s="2" customFormat="1" ht="22.05" customHeight="1">
      <c r="J35" s="696"/>
      <c r="K35" s="775"/>
      <c r="L35" s="776"/>
      <c r="M35" s="777"/>
      <c r="N35" s="776"/>
      <c r="O35" s="777"/>
      <c r="P35" s="778" t="str">
        <f>IF(L35="","",L35-N35)</f>
        <v/>
      </c>
      <c r="Q35" s="779"/>
      <c r="R35" s="701" t="str">
        <f>IF(L35="","",ROUND(部位Ｕ計算!$H$50,3))</f>
        <v/>
      </c>
      <c r="S35" s="701"/>
      <c r="T35" s="705" t="str">
        <f>IF(P35="","",P35*R35*0.034*$V$4)</f>
        <v/>
      </c>
      <c r="U35" s="705"/>
      <c r="V35" s="718" t="str">
        <f>IF(P35="","",IF(ISERROR(P35*R35*0.034*$X$4),"-",P35*R35*0.034*$X$4))</f>
        <v/>
      </c>
      <c r="W35" s="720"/>
      <c r="X35" s="761" t="str">
        <f>IF(R35="","",R35*P35)</f>
        <v/>
      </c>
      <c r="Y35" s="762"/>
      <c r="AD35" s="49"/>
      <c r="AE35" s="49"/>
      <c r="AF35" s="49"/>
    </row>
    <row r="36" spans="2:41" s="2" customFormat="1" ht="22.05" customHeight="1">
      <c r="J36" s="671"/>
      <c r="K36" s="713"/>
      <c r="L36" s="714"/>
      <c r="M36" s="717"/>
      <c r="N36" s="714"/>
      <c r="O36" s="717"/>
      <c r="P36" s="786" t="str">
        <f t="shared" ref="P36:P37" si="11">IF(L36="","",L36-N36)</f>
        <v/>
      </c>
      <c r="Q36" s="787"/>
      <c r="R36" s="714" t="str">
        <f>IF(L36="","",ROUND(部位Ｕ計算!$H$50,3))</f>
        <v/>
      </c>
      <c r="S36" s="717"/>
      <c r="T36" s="718" t="str">
        <f t="shared" ref="T36:T39" si="12">IF(P36="","",P36*R36*0.034*$V$4)</f>
        <v/>
      </c>
      <c r="U36" s="720"/>
      <c r="V36" s="718" t="str">
        <f t="shared" ref="V36:V39" si="13">IF(P36="","",IF(ISERROR(P36*R36*0.034*$X$4),"-",P36*R36*0.034*$X$4))</f>
        <v/>
      </c>
      <c r="W36" s="720"/>
      <c r="X36" s="718" t="str">
        <f t="shared" ref="X36:X39" si="14">IF(R36="","",R36*P36)</f>
        <v/>
      </c>
      <c r="Y36" s="719"/>
      <c r="AD36" s="49"/>
      <c r="AE36" s="49"/>
      <c r="AF36" s="49"/>
    </row>
    <row r="37" spans="2:41" s="2" customFormat="1" ht="22.05" customHeight="1">
      <c r="J37" s="671"/>
      <c r="K37" s="713"/>
      <c r="L37" s="714"/>
      <c r="M37" s="717"/>
      <c r="N37" s="714"/>
      <c r="O37" s="717"/>
      <c r="P37" s="786" t="str">
        <f t="shared" si="11"/>
        <v/>
      </c>
      <c r="Q37" s="787"/>
      <c r="R37" s="714" t="str">
        <f>IF(L37="","",ROUND(部位Ｕ計算!$H$50,3))</f>
        <v/>
      </c>
      <c r="S37" s="717"/>
      <c r="T37" s="718" t="str">
        <f t="shared" si="12"/>
        <v/>
      </c>
      <c r="U37" s="720"/>
      <c r="V37" s="718" t="str">
        <f t="shared" si="13"/>
        <v/>
      </c>
      <c r="W37" s="720"/>
      <c r="X37" s="718" t="str">
        <f t="shared" si="14"/>
        <v/>
      </c>
      <c r="Y37" s="719"/>
      <c r="AD37" s="49"/>
      <c r="AE37" s="49"/>
      <c r="AF37" s="49"/>
    </row>
    <row r="38" spans="2:41" s="2" customFormat="1" ht="22.05" customHeight="1">
      <c r="J38" s="671"/>
      <c r="K38" s="713"/>
      <c r="L38" s="714"/>
      <c r="M38" s="717"/>
      <c r="N38" s="714"/>
      <c r="O38" s="717"/>
      <c r="P38" s="786" t="str">
        <f>IF(L38="","",L38-N38)</f>
        <v/>
      </c>
      <c r="Q38" s="787"/>
      <c r="R38" s="676" t="str">
        <f>IF(L38="","",ROUND(部位Ｕ計算!$H$50,3))</f>
        <v/>
      </c>
      <c r="S38" s="676"/>
      <c r="T38" s="705" t="str">
        <f t="shared" si="12"/>
        <v/>
      </c>
      <c r="U38" s="705"/>
      <c r="V38" s="718" t="str">
        <f t="shared" si="13"/>
        <v/>
      </c>
      <c r="W38" s="720"/>
      <c r="X38" s="705" t="str">
        <f t="shared" si="14"/>
        <v/>
      </c>
      <c r="Y38" s="706"/>
      <c r="AD38" s="49"/>
      <c r="AE38" s="49"/>
      <c r="AF38" s="49"/>
    </row>
    <row r="39" spans="2:41" s="2" customFormat="1" ht="22.05" customHeight="1" thickBot="1">
      <c r="J39" s="727"/>
      <c r="K39" s="798"/>
      <c r="L39" s="799"/>
      <c r="M39" s="800"/>
      <c r="N39" s="799"/>
      <c r="O39" s="800"/>
      <c r="P39" s="801" t="str">
        <f>IF(L39="","",L39-N39)</f>
        <v/>
      </c>
      <c r="Q39" s="802"/>
      <c r="R39" s="809" t="str">
        <f>IF(L39="","",ROUND(部位Ｕ計算!$H$50,3))</f>
        <v/>
      </c>
      <c r="S39" s="809"/>
      <c r="T39" s="723" t="str">
        <f t="shared" si="12"/>
        <v/>
      </c>
      <c r="U39" s="723"/>
      <c r="V39" s="803" t="str">
        <f t="shared" si="13"/>
        <v/>
      </c>
      <c r="W39" s="804"/>
      <c r="X39" s="723" t="str">
        <f t="shared" si="14"/>
        <v/>
      </c>
      <c r="Y39" s="724"/>
      <c r="AD39" s="49"/>
      <c r="AE39" s="49"/>
      <c r="AF39" s="49"/>
    </row>
    <row r="40" spans="2:41" s="2" customFormat="1" ht="22.05" customHeight="1" thickBot="1">
      <c r="J40" s="635" t="s">
        <v>202</v>
      </c>
      <c r="K40" s="636"/>
      <c r="L40" s="636"/>
      <c r="M40" s="636"/>
      <c r="N40" s="636"/>
      <c r="O40" s="636"/>
      <c r="P40" s="636"/>
      <c r="Q40" s="636"/>
      <c r="R40" s="636"/>
      <c r="S40" s="636"/>
      <c r="T40" s="725">
        <f>SUM(T35:U39)</f>
        <v>0</v>
      </c>
      <c r="U40" s="725"/>
      <c r="V40" s="725">
        <f>IF(共通条件・結果!AA7="８地域","-",SUM(V35:W39))</f>
        <v>0</v>
      </c>
      <c r="W40" s="725"/>
      <c r="X40" s="725">
        <f>SUM(X35:Y39)</f>
        <v>0</v>
      </c>
      <c r="Y40" s="726"/>
    </row>
    <row r="41" spans="2:41" s="2" customFormat="1" ht="11.95">
      <c r="J41" s="74" t="s">
        <v>168</v>
      </c>
    </row>
    <row r="42" spans="2:41" s="2" customFormat="1" ht="22.05" customHeight="1" thickBot="1">
      <c r="B42" s="4" t="s">
        <v>203</v>
      </c>
    </row>
    <row r="43" spans="2:41" s="2" customFormat="1" ht="22.05" customHeight="1">
      <c r="B43" s="788" t="s">
        <v>198</v>
      </c>
      <c r="C43" s="789"/>
      <c r="D43" s="444" t="s">
        <v>37</v>
      </c>
      <c r="E43" s="445"/>
      <c r="F43" s="445"/>
      <c r="G43" s="445"/>
      <c r="H43" s="445"/>
      <c r="I43" s="445"/>
      <c r="J43" s="480"/>
      <c r="K43" s="68"/>
      <c r="L43" s="794">
        <f>Q43+U43+Y43</f>
        <v>0</v>
      </c>
      <c r="M43" s="794"/>
      <c r="N43" s="794"/>
      <c r="O43" s="68" t="s">
        <v>22</v>
      </c>
      <c r="P43" s="11" t="s">
        <v>21</v>
      </c>
      <c r="Q43" s="795">
        <f>D8*F8+D9*F9+D10*F10+D11*F11+D12*F12+D13*F13+D14*F14+D15*F15+D16*F16+D17*F17+D18*F18+D19*F19</f>
        <v>0</v>
      </c>
      <c r="R43" s="795"/>
      <c r="S43" s="75" t="s">
        <v>23</v>
      </c>
      <c r="T43" s="75" t="s">
        <v>20</v>
      </c>
      <c r="U43" s="796">
        <f>N26*P26+N27*P27+N28*P28</f>
        <v>0</v>
      </c>
      <c r="V43" s="796"/>
      <c r="W43" s="75" t="s">
        <v>23</v>
      </c>
      <c r="X43" s="75" t="s">
        <v>1</v>
      </c>
      <c r="Y43" s="668">
        <f>SUM(P35:Q39)</f>
        <v>0</v>
      </c>
      <c r="Z43" s="668"/>
      <c r="AA43" s="76" t="s">
        <v>17</v>
      </c>
    </row>
    <row r="44" spans="2:41" s="2" customFormat="1" ht="22.05" customHeight="1">
      <c r="B44" s="790"/>
      <c r="C44" s="791"/>
      <c r="D44" s="483" t="s">
        <v>47</v>
      </c>
      <c r="E44" s="484"/>
      <c r="F44" s="484"/>
      <c r="G44" s="484"/>
      <c r="H44" s="484"/>
      <c r="I44" s="484"/>
      <c r="J44" s="485"/>
      <c r="K44" s="71"/>
      <c r="L44" s="71"/>
      <c r="M44" s="71"/>
      <c r="N44" s="71"/>
      <c r="O44" s="71"/>
      <c r="P44" s="71"/>
      <c r="Q44" s="71"/>
      <c r="R44" s="71"/>
      <c r="S44" s="71"/>
      <c r="T44" s="71"/>
      <c r="U44" s="71"/>
      <c r="V44" s="71"/>
      <c r="W44" s="806">
        <f>V20+V29+T40</f>
        <v>0</v>
      </c>
      <c r="X44" s="806"/>
      <c r="Y44" s="806"/>
      <c r="Z44" s="807" t="s">
        <v>126</v>
      </c>
      <c r="AA44" s="808"/>
    </row>
    <row r="45" spans="2:41" s="2" customFormat="1" ht="22.05" customHeight="1">
      <c r="B45" s="790"/>
      <c r="C45" s="791"/>
      <c r="D45" s="483" t="s">
        <v>48</v>
      </c>
      <c r="E45" s="484"/>
      <c r="F45" s="484"/>
      <c r="G45" s="484"/>
      <c r="H45" s="484"/>
      <c r="I45" s="484"/>
      <c r="J45" s="485"/>
      <c r="K45" s="71"/>
      <c r="L45" s="71"/>
      <c r="M45" s="71"/>
      <c r="N45" s="71"/>
      <c r="O45" s="71"/>
      <c r="P45" s="71"/>
      <c r="Q45" s="71"/>
      <c r="R45" s="71"/>
      <c r="S45" s="71"/>
      <c r="T45" s="71"/>
      <c r="U45" s="71"/>
      <c r="V45" s="71"/>
      <c r="W45" s="806">
        <f>IF(共通条件・結果!AA7="８地域","-",$X$20+$X$29+$V$40)</f>
        <v>0</v>
      </c>
      <c r="X45" s="806"/>
      <c r="Y45" s="806"/>
      <c r="Z45" s="807" t="s">
        <v>126</v>
      </c>
      <c r="AA45" s="808"/>
    </row>
    <row r="46" spans="2:41" s="2" customFormat="1" ht="22.05" customHeight="1" thickBot="1">
      <c r="B46" s="792"/>
      <c r="C46" s="793"/>
      <c r="D46" s="466" t="s">
        <v>18</v>
      </c>
      <c r="E46" s="467"/>
      <c r="F46" s="467"/>
      <c r="G46" s="467"/>
      <c r="H46" s="467"/>
      <c r="I46" s="467"/>
      <c r="J46" s="468"/>
      <c r="K46" s="69"/>
      <c r="L46" s="69"/>
      <c r="M46" s="69"/>
      <c r="N46" s="69"/>
      <c r="O46" s="69"/>
      <c r="P46" s="69"/>
      <c r="Q46" s="69"/>
      <c r="R46" s="69"/>
      <c r="S46" s="69"/>
      <c r="T46" s="69"/>
      <c r="U46" s="69"/>
      <c r="V46" s="69"/>
      <c r="W46" s="805">
        <f>Z20+Z29+X40</f>
        <v>0</v>
      </c>
      <c r="X46" s="805"/>
      <c r="Y46" s="805"/>
      <c r="Z46" s="70" t="s">
        <v>19</v>
      </c>
      <c r="AA46" s="77"/>
    </row>
    <row r="47" spans="2:41" s="2" customFormat="1" ht="22.05" customHeight="1"/>
    <row r="48" spans="2:41" s="2" customFormat="1" ht="22.05" customHeight="1"/>
    <row r="49" s="2" customFormat="1" ht="22.05" customHeight="1"/>
    <row r="50" s="2" customFormat="1" ht="22.05" customHeight="1"/>
    <row r="51" s="2" customFormat="1" ht="22.05" customHeight="1"/>
    <row r="52" s="2" customFormat="1" ht="22.05" customHeight="1"/>
    <row r="53" s="2" customFormat="1" ht="22.05" customHeight="1"/>
    <row r="54" s="2" customFormat="1" ht="22.05" customHeight="1"/>
    <row r="55" s="2" customFormat="1" ht="22.05" customHeight="1"/>
    <row r="56" s="2" customFormat="1" ht="22.05" customHeight="1"/>
    <row r="57" s="2" customFormat="1" ht="22.05" customHeight="1"/>
    <row r="58" s="2" customFormat="1" ht="22.05" customHeight="1"/>
    <row r="59" s="2" customFormat="1" ht="22.05" customHeight="1"/>
    <row r="60" s="2" customFormat="1" ht="22.05" customHeight="1"/>
    <row r="61" s="2" customFormat="1" ht="22.05" customHeight="1"/>
    <row r="62" s="2" customFormat="1" ht="22.05" customHeight="1"/>
    <row r="63" s="2" customFormat="1" ht="25" customHeight="1"/>
    <row r="64" s="2" customFormat="1" ht="25" customHeight="1"/>
    <row r="65" s="2" customFormat="1" ht="25" customHeight="1"/>
    <row r="66" s="2" customFormat="1" ht="25" customHeight="1"/>
    <row r="67" s="2" customFormat="1" ht="25" customHeight="1"/>
    <row r="68" s="2" customFormat="1" ht="25" customHeight="1"/>
    <row r="69" s="2" customFormat="1" ht="25" customHeight="1"/>
    <row r="70" s="2" customFormat="1" ht="25" customHeight="1"/>
    <row r="71" s="2" customFormat="1" ht="25" customHeight="1"/>
    <row r="72" s="2" customFormat="1" ht="25" customHeight="1"/>
    <row r="73" s="2" customFormat="1" ht="25" customHeight="1"/>
    <row r="74" s="2" customFormat="1" ht="25" customHeight="1"/>
    <row r="75" s="2" customFormat="1" ht="25" customHeight="1"/>
    <row r="76" s="2" customFormat="1" ht="25" customHeight="1"/>
    <row r="77" s="2" customFormat="1" ht="25" customHeight="1"/>
    <row r="78" s="2" customFormat="1" ht="25" customHeight="1"/>
    <row r="79" s="2" customFormat="1" ht="25" customHeight="1"/>
    <row r="80" s="2" customFormat="1" ht="25" customHeight="1"/>
    <row r="81" s="2" customFormat="1" ht="25" customHeight="1"/>
    <row r="82" s="2" customFormat="1" ht="25" customHeight="1"/>
    <row r="83" s="2" customFormat="1" ht="25" customHeight="1"/>
    <row r="84" s="2" customFormat="1" ht="25" customHeight="1"/>
    <row r="85" s="2" customFormat="1" ht="25" customHeight="1"/>
    <row r="86" s="2" customFormat="1" ht="25" customHeight="1"/>
    <row r="87" s="2" customFormat="1" ht="25" customHeight="1"/>
    <row r="88" s="2" customFormat="1" ht="25" customHeight="1"/>
    <row r="89" s="2" customFormat="1" ht="25" customHeight="1"/>
    <row r="90" s="2" customFormat="1" ht="25" customHeight="1"/>
    <row r="91" s="2" customFormat="1" ht="25" customHeight="1"/>
    <row r="92" s="2" customFormat="1" ht="25" customHeight="1"/>
    <row r="93" s="2" customFormat="1" ht="25" customHeight="1"/>
    <row r="94" s="2" customFormat="1" ht="25" customHeight="1"/>
    <row r="95" s="2" customFormat="1" ht="25" customHeight="1"/>
    <row r="96" s="3" customFormat="1" ht="25" customHeight="1"/>
    <row r="97" s="3" customFormat="1" ht="25" customHeight="1"/>
    <row r="98" ht="25" customHeight="1"/>
    <row r="99" ht="25" customHeight="1"/>
    <row r="100" ht="25" customHeight="1"/>
    <row r="101" ht="25" customHeight="1"/>
    <row r="102" ht="25" customHeight="1"/>
    <row r="103" ht="25" customHeight="1"/>
    <row r="104" ht="25" customHeight="1"/>
    <row r="105" ht="25" customHeight="1"/>
    <row r="106" ht="25" customHeight="1"/>
    <row r="107" ht="25" customHeight="1"/>
    <row r="108" ht="25" customHeight="1"/>
  </sheetData>
  <sheetProtection algorithmName="SHA-512" hashValue="1hJlkjU8J4+mFCGbb8I7ogIn/5WbIm3cG+x2PSGdXXVB0Az9NnVrTJ8EXAZ2P2SfHnz9r98NsEwShKcKwPyzEg==" saltValue="PmWYdT3YE1xi9VNj2UX1og==" spinCount="100000" sheet="1" objects="1" scenarios="1" selectLockedCells="1"/>
  <mergeCells count="289">
    <mergeCell ref="D44:J44"/>
    <mergeCell ref="W44:Y44"/>
    <mergeCell ref="Z44:AA44"/>
    <mergeCell ref="D45:J45"/>
    <mergeCell ref="W45:Y45"/>
    <mergeCell ref="Z45:AA45"/>
    <mergeCell ref="J40:S40"/>
    <mergeCell ref="T40:U40"/>
    <mergeCell ref="V40:W40"/>
    <mergeCell ref="X40:Y40"/>
    <mergeCell ref="B43:C46"/>
    <mergeCell ref="D43:J43"/>
    <mergeCell ref="L43:N43"/>
    <mergeCell ref="Q43:R43"/>
    <mergeCell ref="U43:V43"/>
    <mergeCell ref="Y43:Z43"/>
    <mergeCell ref="V38:W38"/>
    <mergeCell ref="X38:Y38"/>
    <mergeCell ref="J39:K39"/>
    <mergeCell ref="L39:M39"/>
    <mergeCell ref="N39:O39"/>
    <mergeCell ref="P39:Q39"/>
    <mergeCell ref="R39:S39"/>
    <mergeCell ref="T39:U39"/>
    <mergeCell ref="V39:W39"/>
    <mergeCell ref="X39:Y39"/>
    <mergeCell ref="J38:K38"/>
    <mergeCell ref="L38:M38"/>
    <mergeCell ref="N38:O38"/>
    <mergeCell ref="P38:Q38"/>
    <mergeCell ref="R38:S38"/>
    <mergeCell ref="T38:U38"/>
    <mergeCell ref="D46:J46"/>
    <mergeCell ref="W46:Y46"/>
    <mergeCell ref="V36:W36"/>
    <mergeCell ref="X36:Y36"/>
    <mergeCell ref="J37:K37"/>
    <mergeCell ref="L37:M37"/>
    <mergeCell ref="N37:O37"/>
    <mergeCell ref="P37:Q37"/>
    <mergeCell ref="R37:S37"/>
    <mergeCell ref="T37:U37"/>
    <mergeCell ref="V37:W37"/>
    <mergeCell ref="X37:Y37"/>
    <mergeCell ref="J36:K36"/>
    <mergeCell ref="L36:M36"/>
    <mergeCell ref="N36:O36"/>
    <mergeCell ref="P36:Q36"/>
    <mergeCell ref="R36:S36"/>
    <mergeCell ref="T36:U36"/>
    <mergeCell ref="J35:K35"/>
    <mergeCell ref="L35:M35"/>
    <mergeCell ref="N35:O35"/>
    <mergeCell ref="P35:Q35"/>
    <mergeCell ref="R35:S35"/>
    <mergeCell ref="T35:U35"/>
    <mergeCell ref="V35:W35"/>
    <mergeCell ref="X35:Y35"/>
    <mergeCell ref="J32:K34"/>
    <mergeCell ref="L32:M34"/>
    <mergeCell ref="N32:O34"/>
    <mergeCell ref="P32:Q34"/>
    <mergeCell ref="R32:S34"/>
    <mergeCell ref="T32:U34"/>
    <mergeCell ref="Z28:AA28"/>
    <mergeCell ref="V29:W29"/>
    <mergeCell ref="X29:Y29"/>
    <mergeCell ref="Z29:AA29"/>
    <mergeCell ref="V27:W27"/>
    <mergeCell ref="X27:Y27"/>
    <mergeCell ref="Z27:AA27"/>
    <mergeCell ref="V32:W34"/>
    <mergeCell ref="X32:Y34"/>
    <mergeCell ref="J28:M28"/>
    <mergeCell ref="N28:O28"/>
    <mergeCell ref="P28:Q28"/>
    <mergeCell ref="V26:W26"/>
    <mergeCell ref="X26:Y26"/>
    <mergeCell ref="V28:W28"/>
    <mergeCell ref="X28:Y28"/>
    <mergeCell ref="R28:S28"/>
    <mergeCell ref="T28:U28"/>
    <mergeCell ref="Z26:AA26"/>
    <mergeCell ref="J27:M27"/>
    <mergeCell ref="N27:O27"/>
    <mergeCell ref="P27:Q27"/>
    <mergeCell ref="AN23:AO23"/>
    <mergeCell ref="J26:M26"/>
    <mergeCell ref="N26:O26"/>
    <mergeCell ref="P26:Q26"/>
    <mergeCell ref="R26:S26"/>
    <mergeCell ref="T26:U26"/>
    <mergeCell ref="R27:S27"/>
    <mergeCell ref="T27:U27"/>
    <mergeCell ref="AN21:AO21"/>
    <mergeCell ref="J23:M25"/>
    <mergeCell ref="V23:W25"/>
    <mergeCell ref="X23:Y25"/>
    <mergeCell ref="Z23:AA25"/>
    <mergeCell ref="N23:Q24"/>
    <mergeCell ref="R23:S25"/>
    <mergeCell ref="T23:U25"/>
    <mergeCell ref="N25:O25"/>
    <mergeCell ref="P25:Q25"/>
    <mergeCell ref="T19:U19"/>
    <mergeCell ref="V19:W19"/>
    <mergeCell ref="X19:Y19"/>
    <mergeCell ref="Z19:AA19"/>
    <mergeCell ref="B20:U20"/>
    <mergeCell ref="V20:W20"/>
    <mergeCell ref="X20:Y20"/>
    <mergeCell ref="Z20:AA20"/>
    <mergeCell ref="Z18:AA18"/>
    <mergeCell ref="B19:C19"/>
    <mergeCell ref="D19:E19"/>
    <mergeCell ref="F19:G19"/>
    <mergeCell ref="H19:I19"/>
    <mergeCell ref="J19:K19"/>
    <mergeCell ref="L19:M19"/>
    <mergeCell ref="N19:O19"/>
    <mergeCell ref="P19:Q19"/>
    <mergeCell ref="R19:S19"/>
    <mergeCell ref="N18:O18"/>
    <mergeCell ref="P18:Q18"/>
    <mergeCell ref="R18:S18"/>
    <mergeCell ref="T18:U18"/>
    <mergeCell ref="V18:W18"/>
    <mergeCell ref="X18:Y18"/>
    <mergeCell ref="T17:U17"/>
    <mergeCell ref="V17:W17"/>
    <mergeCell ref="X17:Y17"/>
    <mergeCell ref="Z17:AA17"/>
    <mergeCell ref="B18:C18"/>
    <mergeCell ref="D18:E18"/>
    <mergeCell ref="F18:G18"/>
    <mergeCell ref="H18:I18"/>
    <mergeCell ref="J18:K18"/>
    <mergeCell ref="L18:M18"/>
    <mergeCell ref="B17:C17"/>
    <mergeCell ref="D17:E17"/>
    <mergeCell ref="F17:G17"/>
    <mergeCell ref="H17:I17"/>
    <mergeCell ref="J17:K17"/>
    <mergeCell ref="L17:M17"/>
    <mergeCell ref="N17:O17"/>
    <mergeCell ref="P17:Q17"/>
    <mergeCell ref="R17:S17"/>
    <mergeCell ref="T15:U15"/>
    <mergeCell ref="V15:W15"/>
    <mergeCell ref="X15:Y15"/>
    <mergeCell ref="Z15:AA15"/>
    <mergeCell ref="B16:C16"/>
    <mergeCell ref="D16:E16"/>
    <mergeCell ref="F16:G16"/>
    <mergeCell ref="H16:I16"/>
    <mergeCell ref="J16:K16"/>
    <mergeCell ref="L16:M16"/>
    <mergeCell ref="Z16:AA16"/>
    <mergeCell ref="N16:O16"/>
    <mergeCell ref="P16:Q16"/>
    <mergeCell ref="R16:S16"/>
    <mergeCell ref="T16:U16"/>
    <mergeCell ref="V16:W16"/>
    <mergeCell ref="X16:Y16"/>
    <mergeCell ref="B15:C15"/>
    <mergeCell ref="D15:E15"/>
    <mergeCell ref="F15:G15"/>
    <mergeCell ref="H15:I15"/>
    <mergeCell ref="J15:K15"/>
    <mergeCell ref="L15:M15"/>
    <mergeCell ref="N15:O15"/>
    <mergeCell ref="P15:Q15"/>
    <mergeCell ref="R15:S15"/>
    <mergeCell ref="T13:U13"/>
    <mergeCell ref="V13:W13"/>
    <mergeCell ref="X13:Y13"/>
    <mergeCell ref="Z13:AA13"/>
    <mergeCell ref="B14:C14"/>
    <mergeCell ref="D14:E14"/>
    <mergeCell ref="F14:G14"/>
    <mergeCell ref="H14:I14"/>
    <mergeCell ref="J14:K14"/>
    <mergeCell ref="L14:M14"/>
    <mergeCell ref="Z14:AA14"/>
    <mergeCell ref="N14:O14"/>
    <mergeCell ref="P14:Q14"/>
    <mergeCell ref="R14:S14"/>
    <mergeCell ref="T14:U14"/>
    <mergeCell ref="V14:W14"/>
    <mergeCell ref="X14:Y14"/>
    <mergeCell ref="B13:C13"/>
    <mergeCell ref="D13:E13"/>
    <mergeCell ref="F13:G13"/>
    <mergeCell ref="H13:I13"/>
    <mergeCell ref="J13:K13"/>
    <mergeCell ref="L13:M13"/>
    <mergeCell ref="N13:O13"/>
    <mergeCell ref="P13:Q13"/>
    <mergeCell ref="R13:S13"/>
    <mergeCell ref="T11:U11"/>
    <mergeCell ref="V11:W11"/>
    <mergeCell ref="X11:Y11"/>
    <mergeCell ref="Z11:AA11"/>
    <mergeCell ref="B12:C12"/>
    <mergeCell ref="D12:E12"/>
    <mergeCell ref="F12:G12"/>
    <mergeCell ref="H12:I12"/>
    <mergeCell ref="J12:K12"/>
    <mergeCell ref="L12:M12"/>
    <mergeCell ref="Z12:AA12"/>
    <mergeCell ref="N12:O12"/>
    <mergeCell ref="P12:Q12"/>
    <mergeCell ref="R12:S12"/>
    <mergeCell ref="T12:U12"/>
    <mergeCell ref="V12:W12"/>
    <mergeCell ref="X12:Y12"/>
    <mergeCell ref="B11:C11"/>
    <mergeCell ref="D11:E11"/>
    <mergeCell ref="F11:G11"/>
    <mergeCell ref="H11:I11"/>
    <mergeCell ref="J11:K11"/>
    <mergeCell ref="L11:M11"/>
    <mergeCell ref="N11:O11"/>
    <mergeCell ref="P11:Q11"/>
    <mergeCell ref="R11:S11"/>
    <mergeCell ref="X9:Y9"/>
    <mergeCell ref="Z9:AA9"/>
    <mergeCell ref="B10:C10"/>
    <mergeCell ref="D10:E10"/>
    <mergeCell ref="F10:G10"/>
    <mergeCell ref="H10:I10"/>
    <mergeCell ref="J10:K10"/>
    <mergeCell ref="L10:M10"/>
    <mergeCell ref="Z10:AA10"/>
    <mergeCell ref="N10:O10"/>
    <mergeCell ref="P10:Q10"/>
    <mergeCell ref="R10:S10"/>
    <mergeCell ref="T10:U10"/>
    <mergeCell ref="V10:W10"/>
    <mergeCell ref="X10:Y10"/>
    <mergeCell ref="R9:S9"/>
    <mergeCell ref="T9:U9"/>
    <mergeCell ref="V9:W9"/>
    <mergeCell ref="N8:O8"/>
    <mergeCell ref="P8:Q8"/>
    <mergeCell ref="R8:S8"/>
    <mergeCell ref="T8:U8"/>
    <mergeCell ref="V8:W8"/>
    <mergeCell ref="X8:Y8"/>
    <mergeCell ref="B8:C8"/>
    <mergeCell ref="D8:E8"/>
    <mergeCell ref="F8:G8"/>
    <mergeCell ref="H8:I8"/>
    <mergeCell ref="J8:K8"/>
    <mergeCell ref="L8:M8"/>
    <mergeCell ref="AD6:AE6"/>
    <mergeCell ref="AH6:AI6"/>
    <mergeCell ref="AK6:AL6"/>
    <mergeCell ref="AN6:AO6"/>
    <mergeCell ref="P7:Q7"/>
    <mergeCell ref="R7:S7"/>
    <mergeCell ref="T7:U7"/>
    <mergeCell ref="V5:W7"/>
    <mergeCell ref="X5:Y7"/>
    <mergeCell ref="Z5:AA7"/>
    <mergeCell ref="J29:U29"/>
    <mergeCell ref="D6:E7"/>
    <mergeCell ref="F6:G7"/>
    <mergeCell ref="N6:O7"/>
    <mergeCell ref="P6:U6"/>
    <mergeCell ref="B2:AA2"/>
    <mergeCell ref="R4:U4"/>
    <mergeCell ref="V4:W4"/>
    <mergeCell ref="X4:Y4"/>
    <mergeCell ref="B5:C7"/>
    <mergeCell ref="D5:G5"/>
    <mergeCell ref="H5:I7"/>
    <mergeCell ref="J5:K7"/>
    <mergeCell ref="L5:M7"/>
    <mergeCell ref="N5:U5"/>
    <mergeCell ref="Z8:AA8"/>
    <mergeCell ref="B9:C9"/>
    <mergeCell ref="D9:E9"/>
    <mergeCell ref="F9:G9"/>
    <mergeCell ref="H9:I9"/>
    <mergeCell ref="J9:K9"/>
    <mergeCell ref="L9:M9"/>
    <mergeCell ref="N9:O9"/>
    <mergeCell ref="P9:Q9"/>
  </mergeCells>
  <phoneticPr fontId="4"/>
  <conditionalFormatting sqref="Y43:Z43">
    <cfRule type="expression" dxfId="28" priority="23" stopIfTrue="1">
      <formula>$Y$43=0</formula>
    </cfRule>
  </conditionalFormatting>
  <conditionalFormatting sqref="Q43:R43">
    <cfRule type="expression" dxfId="27" priority="22" stopIfTrue="1">
      <formula>$Q$43=0</formula>
    </cfRule>
  </conditionalFormatting>
  <conditionalFormatting sqref="U43:V43">
    <cfRule type="expression" dxfId="26" priority="21" stopIfTrue="1">
      <formula>$U$43=0</formula>
    </cfRule>
  </conditionalFormatting>
  <conditionalFormatting sqref="L43:N43">
    <cfRule type="expression" dxfId="25" priority="20" stopIfTrue="1">
      <formula>$L$43=0</formula>
    </cfRule>
  </conditionalFormatting>
  <conditionalFormatting sqref="X8:Y8">
    <cfRule type="expression" dxfId="24" priority="18" stopIfTrue="1">
      <formula>#VALUE!</formula>
    </cfRule>
    <cfRule type="expression" dxfId="23" priority="19" stopIfTrue="1">
      <formula>#VALUE!</formula>
    </cfRule>
  </conditionalFormatting>
  <conditionalFormatting sqref="X19:Y19">
    <cfRule type="expression" dxfId="22" priority="17" stopIfTrue="1">
      <formula>#VALUE!</formula>
    </cfRule>
  </conditionalFormatting>
  <conditionalFormatting sqref="X8:Y8">
    <cfRule type="expression" dxfId="21" priority="15" stopIfTrue="1">
      <formula>#VALUE!</formula>
    </cfRule>
    <cfRule type="expression" dxfId="20" priority="16" stopIfTrue="1">
      <formula>#VALUE!</formula>
    </cfRule>
  </conditionalFormatting>
  <conditionalFormatting sqref="X19:Y19">
    <cfRule type="expression" dxfId="19" priority="14" stopIfTrue="1">
      <formula>#VALUE!</formula>
    </cfRule>
  </conditionalFormatting>
  <conditionalFormatting sqref="P8:U8">
    <cfRule type="expression" dxfId="18" priority="13" stopIfTrue="1">
      <formula>$AG$8=TRUE</formula>
    </cfRule>
  </conditionalFormatting>
  <conditionalFormatting sqref="P15:U15">
    <cfRule type="expression" dxfId="17" priority="12" stopIfTrue="1">
      <formula>$AG$15=TRUE</formula>
    </cfRule>
  </conditionalFormatting>
  <conditionalFormatting sqref="P16:U16">
    <cfRule type="expression" dxfId="16" priority="11" stopIfTrue="1">
      <formula>$AG$16=TRUE</formula>
    </cfRule>
  </conditionalFormatting>
  <conditionalFormatting sqref="P17:U17">
    <cfRule type="expression" dxfId="15" priority="10" stopIfTrue="1">
      <formula>$AG$17=TRUE</formula>
    </cfRule>
  </conditionalFormatting>
  <conditionalFormatting sqref="P18:U18">
    <cfRule type="expression" dxfId="14" priority="9" stopIfTrue="1">
      <formula>$AG$18=TRUE</formula>
    </cfRule>
  </conditionalFormatting>
  <conditionalFormatting sqref="P19:U19">
    <cfRule type="expression" dxfId="13" priority="8" stopIfTrue="1">
      <formula>$AG$19=TRUE</formula>
    </cfRule>
  </conditionalFormatting>
  <conditionalFormatting sqref="P10:U10">
    <cfRule type="expression" dxfId="12" priority="7" stopIfTrue="1">
      <formula>$AG$10=TRUE</formula>
    </cfRule>
  </conditionalFormatting>
  <conditionalFormatting sqref="P11:U11">
    <cfRule type="expression" dxfId="11" priority="6" stopIfTrue="1">
      <formula>$AG$11=TRUE</formula>
    </cfRule>
  </conditionalFormatting>
  <conditionalFormatting sqref="P14:U14">
    <cfRule type="expression" dxfId="10" priority="5" stopIfTrue="1">
      <formula>$AG$14=TRUE</formula>
    </cfRule>
  </conditionalFormatting>
  <conditionalFormatting sqref="P9:U9">
    <cfRule type="expression" dxfId="9" priority="4" stopIfTrue="1">
      <formula>$AG$9=TRUE</formula>
    </cfRule>
  </conditionalFormatting>
  <conditionalFormatting sqref="P12:U12">
    <cfRule type="expression" dxfId="8" priority="3">
      <formula>$AG$12=TRUE</formula>
    </cfRule>
  </conditionalFormatting>
  <conditionalFormatting sqref="P13:U13">
    <cfRule type="expression" dxfId="7" priority="2">
      <formula>$AG$13=TRUE</formula>
    </cfRule>
  </conditionalFormatting>
  <dataValidations count="1">
    <dataValidation type="list" allowBlank="1" showInputMessage="1" showErrorMessage="1" sqref="M14:M19 L8:L19 M8:M11 T26:T28 U26 U28">
      <formula1>"　,雨戸,ｼｬｯﾀｰ,障子,風除室"</formula1>
    </dataValidation>
  </dataValidations>
  <pageMargins left="0.70866141732283472" right="0.70866141732283472" top="0.74803149606299213" bottom="0.74803149606299213" header="0.31496062992125984" footer="0.31496062992125984"/>
  <pageSetup paperSize="9" scale="79" orientation="portrait" r:id="rId1"/>
  <headerFooter>
    <oddHeader>&amp;Rver. 2.3[H28]</oddHeader>
    <oddFooter>&amp;Cⓒ　2022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3905" r:id="rId4" name="Check Box 1">
              <controlPr defaultSize="0" autoFill="0" autoLine="0" autoPict="0">
                <anchor moveWithCells="1">
                  <from>
                    <xdr:col>13</xdr:col>
                    <xdr:colOff>190774</xdr:colOff>
                    <xdr:row>7</xdr:row>
                    <xdr:rowOff>46049</xdr:rowOff>
                  </from>
                  <to>
                    <xdr:col>14</xdr:col>
                    <xdr:colOff>197353</xdr:colOff>
                    <xdr:row>7</xdr:row>
                    <xdr:rowOff>269715</xdr:rowOff>
                  </to>
                </anchor>
              </controlPr>
            </control>
          </mc:Choice>
        </mc:AlternateContent>
        <mc:AlternateContent xmlns:mc="http://schemas.openxmlformats.org/markup-compatibility/2006">
          <mc:Choice Requires="x14">
            <control shapeId="123906" r:id="rId5" name="Check Box 2">
              <controlPr defaultSize="0" autoFill="0" autoLine="0" autoPict="0">
                <anchor moveWithCells="1">
                  <from>
                    <xdr:col>13</xdr:col>
                    <xdr:colOff>190774</xdr:colOff>
                    <xdr:row>8</xdr:row>
                    <xdr:rowOff>46049</xdr:rowOff>
                  </from>
                  <to>
                    <xdr:col>14</xdr:col>
                    <xdr:colOff>197353</xdr:colOff>
                    <xdr:row>8</xdr:row>
                    <xdr:rowOff>269715</xdr:rowOff>
                  </to>
                </anchor>
              </controlPr>
            </control>
          </mc:Choice>
        </mc:AlternateContent>
        <mc:AlternateContent xmlns:mc="http://schemas.openxmlformats.org/markup-compatibility/2006">
          <mc:Choice Requires="x14">
            <control shapeId="123907" r:id="rId6" name="Check Box 3">
              <controlPr defaultSize="0" autoFill="0" autoLine="0" autoPict="0">
                <anchor moveWithCells="1">
                  <from>
                    <xdr:col>13</xdr:col>
                    <xdr:colOff>190774</xdr:colOff>
                    <xdr:row>14</xdr:row>
                    <xdr:rowOff>46049</xdr:rowOff>
                  </from>
                  <to>
                    <xdr:col>14</xdr:col>
                    <xdr:colOff>197353</xdr:colOff>
                    <xdr:row>14</xdr:row>
                    <xdr:rowOff>269715</xdr:rowOff>
                  </to>
                </anchor>
              </controlPr>
            </control>
          </mc:Choice>
        </mc:AlternateContent>
        <mc:AlternateContent xmlns:mc="http://schemas.openxmlformats.org/markup-compatibility/2006">
          <mc:Choice Requires="x14">
            <control shapeId="123908" r:id="rId7" name="Check Box 4">
              <controlPr defaultSize="0" autoFill="0" autoLine="0" autoPict="0">
                <anchor moveWithCells="1">
                  <from>
                    <xdr:col>13</xdr:col>
                    <xdr:colOff>190774</xdr:colOff>
                    <xdr:row>15</xdr:row>
                    <xdr:rowOff>46049</xdr:rowOff>
                  </from>
                  <to>
                    <xdr:col>14</xdr:col>
                    <xdr:colOff>197353</xdr:colOff>
                    <xdr:row>15</xdr:row>
                    <xdr:rowOff>269715</xdr:rowOff>
                  </to>
                </anchor>
              </controlPr>
            </control>
          </mc:Choice>
        </mc:AlternateContent>
        <mc:AlternateContent xmlns:mc="http://schemas.openxmlformats.org/markup-compatibility/2006">
          <mc:Choice Requires="x14">
            <control shapeId="123909" r:id="rId8" name="Check Box 5">
              <controlPr defaultSize="0" autoFill="0" autoLine="0" autoPict="0">
                <anchor moveWithCells="1">
                  <from>
                    <xdr:col>13</xdr:col>
                    <xdr:colOff>190774</xdr:colOff>
                    <xdr:row>16</xdr:row>
                    <xdr:rowOff>46049</xdr:rowOff>
                  </from>
                  <to>
                    <xdr:col>14</xdr:col>
                    <xdr:colOff>197353</xdr:colOff>
                    <xdr:row>16</xdr:row>
                    <xdr:rowOff>269715</xdr:rowOff>
                  </to>
                </anchor>
              </controlPr>
            </control>
          </mc:Choice>
        </mc:AlternateContent>
        <mc:AlternateContent xmlns:mc="http://schemas.openxmlformats.org/markup-compatibility/2006">
          <mc:Choice Requires="x14">
            <control shapeId="123910" r:id="rId9" name="Check Box 6">
              <controlPr defaultSize="0" autoFill="0" autoLine="0" autoPict="0">
                <anchor moveWithCells="1">
                  <from>
                    <xdr:col>13</xdr:col>
                    <xdr:colOff>190774</xdr:colOff>
                    <xdr:row>17</xdr:row>
                    <xdr:rowOff>46049</xdr:rowOff>
                  </from>
                  <to>
                    <xdr:col>14</xdr:col>
                    <xdr:colOff>197353</xdr:colOff>
                    <xdr:row>17</xdr:row>
                    <xdr:rowOff>269715</xdr:rowOff>
                  </to>
                </anchor>
              </controlPr>
            </control>
          </mc:Choice>
        </mc:AlternateContent>
        <mc:AlternateContent xmlns:mc="http://schemas.openxmlformats.org/markup-compatibility/2006">
          <mc:Choice Requires="x14">
            <control shapeId="123911" r:id="rId10" name="Check Box 7">
              <controlPr defaultSize="0" autoFill="0" autoLine="0" autoPict="0">
                <anchor moveWithCells="1">
                  <from>
                    <xdr:col>13</xdr:col>
                    <xdr:colOff>190774</xdr:colOff>
                    <xdr:row>18</xdr:row>
                    <xdr:rowOff>46049</xdr:rowOff>
                  </from>
                  <to>
                    <xdr:col>14</xdr:col>
                    <xdr:colOff>197353</xdr:colOff>
                    <xdr:row>18</xdr:row>
                    <xdr:rowOff>269715</xdr:rowOff>
                  </to>
                </anchor>
              </controlPr>
            </control>
          </mc:Choice>
        </mc:AlternateContent>
        <mc:AlternateContent xmlns:mc="http://schemas.openxmlformats.org/markup-compatibility/2006">
          <mc:Choice Requires="x14">
            <control shapeId="123912" r:id="rId11" name="Check Box 8">
              <controlPr defaultSize="0" autoFill="0" autoLine="0" autoPict="0">
                <anchor moveWithCells="1">
                  <from>
                    <xdr:col>13</xdr:col>
                    <xdr:colOff>190774</xdr:colOff>
                    <xdr:row>9</xdr:row>
                    <xdr:rowOff>46049</xdr:rowOff>
                  </from>
                  <to>
                    <xdr:col>14</xdr:col>
                    <xdr:colOff>197353</xdr:colOff>
                    <xdr:row>9</xdr:row>
                    <xdr:rowOff>269715</xdr:rowOff>
                  </to>
                </anchor>
              </controlPr>
            </control>
          </mc:Choice>
        </mc:AlternateContent>
        <mc:AlternateContent xmlns:mc="http://schemas.openxmlformats.org/markup-compatibility/2006">
          <mc:Choice Requires="x14">
            <control shapeId="123913" r:id="rId12" name="Check Box 9">
              <controlPr defaultSize="0" autoFill="0" autoLine="0" autoPict="0">
                <anchor moveWithCells="1">
                  <from>
                    <xdr:col>13</xdr:col>
                    <xdr:colOff>190774</xdr:colOff>
                    <xdr:row>10</xdr:row>
                    <xdr:rowOff>46049</xdr:rowOff>
                  </from>
                  <to>
                    <xdr:col>14</xdr:col>
                    <xdr:colOff>197353</xdr:colOff>
                    <xdr:row>10</xdr:row>
                    <xdr:rowOff>269715</xdr:rowOff>
                  </to>
                </anchor>
              </controlPr>
            </control>
          </mc:Choice>
        </mc:AlternateContent>
        <mc:AlternateContent xmlns:mc="http://schemas.openxmlformats.org/markup-compatibility/2006">
          <mc:Choice Requires="x14">
            <control shapeId="123914" r:id="rId13" name="Check Box 10">
              <controlPr defaultSize="0" autoFill="0" autoLine="0" autoPict="0">
                <anchor moveWithCells="1">
                  <from>
                    <xdr:col>13</xdr:col>
                    <xdr:colOff>190774</xdr:colOff>
                    <xdr:row>13</xdr:row>
                    <xdr:rowOff>46049</xdr:rowOff>
                  </from>
                  <to>
                    <xdr:col>14</xdr:col>
                    <xdr:colOff>197353</xdr:colOff>
                    <xdr:row>13</xdr:row>
                    <xdr:rowOff>269715</xdr:rowOff>
                  </to>
                </anchor>
              </controlPr>
            </control>
          </mc:Choice>
        </mc:AlternateContent>
        <mc:AlternateContent xmlns:mc="http://schemas.openxmlformats.org/markup-compatibility/2006">
          <mc:Choice Requires="x14">
            <control shapeId="123915" r:id="rId14" name="Check Box 11">
              <controlPr defaultSize="0" autoFill="0" autoLine="0" autoPict="0">
                <anchor moveWithCells="1">
                  <from>
                    <xdr:col>13</xdr:col>
                    <xdr:colOff>190774</xdr:colOff>
                    <xdr:row>11</xdr:row>
                    <xdr:rowOff>46049</xdr:rowOff>
                  </from>
                  <to>
                    <xdr:col>14</xdr:col>
                    <xdr:colOff>197353</xdr:colOff>
                    <xdr:row>11</xdr:row>
                    <xdr:rowOff>269715</xdr:rowOff>
                  </to>
                </anchor>
              </controlPr>
            </control>
          </mc:Choice>
        </mc:AlternateContent>
        <mc:AlternateContent xmlns:mc="http://schemas.openxmlformats.org/markup-compatibility/2006">
          <mc:Choice Requires="x14">
            <control shapeId="123916" r:id="rId15" name="Check Box 12">
              <controlPr defaultSize="0" autoFill="0" autoLine="0" autoPict="0">
                <anchor moveWithCells="1">
                  <from>
                    <xdr:col>13</xdr:col>
                    <xdr:colOff>190774</xdr:colOff>
                    <xdr:row>12</xdr:row>
                    <xdr:rowOff>46049</xdr:rowOff>
                  </from>
                  <to>
                    <xdr:col>14</xdr:col>
                    <xdr:colOff>197353</xdr:colOff>
                    <xdr:row>12</xdr:row>
                    <xdr:rowOff>269715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AH140"/>
  <sheetViews>
    <sheetView showGridLines="0" zoomScale="90" zoomScaleNormal="90" zoomScaleSheetLayoutView="100" workbookViewId="0">
      <selection activeCell="H19" sqref="H19:I19"/>
    </sheetView>
  </sheetViews>
  <sheetFormatPr defaultColWidth="8.90625" defaultRowHeight="12.95"/>
  <cols>
    <col min="1" max="1" width="0.6328125" customWidth="1"/>
    <col min="2" max="19" width="3.90625" customWidth="1"/>
    <col min="20" max="29" width="3.6328125" customWidth="1"/>
    <col min="30" max="31" width="11" hidden="1" customWidth="1"/>
    <col min="32" max="32" width="3.6328125" hidden="1" customWidth="1"/>
    <col min="33" max="34" width="9.90625" hidden="1" customWidth="1"/>
    <col min="35" max="53" width="3.6328125" customWidth="1"/>
  </cols>
  <sheetData>
    <row r="1" spans="2:34" ht="3.75" customHeight="1"/>
    <row r="2" spans="2:34" ht="30.05" customHeight="1">
      <c r="B2" s="653" t="s">
        <v>38</v>
      </c>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30"/>
      <c r="AC2" s="30"/>
    </row>
    <row r="3" spans="2:34" ht="20.100000000000001" customHeight="1">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row>
    <row r="4" spans="2:34" ht="20.100000000000001" customHeight="1" thickBot="1">
      <c r="B4" s="4" t="s">
        <v>36</v>
      </c>
      <c r="C4" s="2"/>
      <c r="D4" s="2"/>
      <c r="E4" s="2"/>
      <c r="F4" s="2"/>
      <c r="G4" s="2"/>
      <c r="H4" s="2"/>
      <c r="I4" s="2"/>
      <c r="J4" s="2"/>
      <c r="K4" s="2"/>
      <c r="L4" s="2"/>
      <c r="M4" s="2"/>
      <c r="N4" s="2"/>
      <c r="O4" s="2"/>
      <c r="P4" s="2"/>
      <c r="Q4" s="2"/>
      <c r="R4" s="2"/>
      <c r="S4" s="2"/>
      <c r="T4" s="23"/>
      <c r="U4" s="23"/>
      <c r="V4" s="23"/>
      <c r="W4" s="23"/>
      <c r="X4" s="6"/>
      <c r="Y4" s="6"/>
      <c r="Z4" s="6"/>
      <c r="AA4" s="6"/>
      <c r="AB4" s="2"/>
      <c r="AC4" s="2"/>
    </row>
    <row r="5" spans="2:34" ht="20.100000000000001" customHeight="1">
      <c r="B5" s="891" t="s">
        <v>6</v>
      </c>
      <c r="C5" s="882"/>
      <c r="D5" s="895" t="s">
        <v>153</v>
      </c>
      <c r="E5" s="896"/>
      <c r="F5" s="896"/>
      <c r="G5" s="866"/>
      <c r="H5" s="859" t="s">
        <v>154</v>
      </c>
      <c r="I5" s="882"/>
      <c r="J5" s="859" t="s">
        <v>103</v>
      </c>
      <c r="K5" s="882"/>
      <c r="L5" s="884" t="s">
        <v>9</v>
      </c>
      <c r="M5" s="885"/>
      <c r="N5" s="859" t="s">
        <v>155</v>
      </c>
      <c r="O5" s="882"/>
      <c r="P5" s="859" t="s">
        <v>156</v>
      </c>
      <c r="Q5" s="882"/>
      <c r="R5" s="859" t="s">
        <v>123</v>
      </c>
      <c r="S5" s="860"/>
      <c r="T5" s="24"/>
      <c r="U5" s="23"/>
      <c r="V5" s="23"/>
      <c r="W5" s="23"/>
      <c r="X5" s="20"/>
      <c r="Y5" s="20"/>
      <c r="Z5" s="20"/>
      <c r="AA5" s="20"/>
      <c r="AD5" s="22" t="s">
        <v>57</v>
      </c>
      <c r="AE5" s="22"/>
      <c r="AG5" s="2" t="s">
        <v>12</v>
      </c>
      <c r="AH5" s="2"/>
    </row>
    <row r="6" spans="2:34" ht="20.100000000000001" customHeight="1">
      <c r="B6" s="892"/>
      <c r="C6" s="861"/>
      <c r="D6" s="897"/>
      <c r="E6" s="898"/>
      <c r="F6" s="898"/>
      <c r="G6" s="899"/>
      <c r="H6" s="883"/>
      <c r="I6" s="861"/>
      <c r="J6" s="883"/>
      <c r="K6" s="861"/>
      <c r="L6" s="886"/>
      <c r="M6" s="887"/>
      <c r="N6" s="883"/>
      <c r="O6" s="861"/>
      <c r="P6" s="883"/>
      <c r="Q6" s="861"/>
      <c r="R6" s="861"/>
      <c r="S6" s="862"/>
      <c r="T6" s="24"/>
      <c r="U6" s="23"/>
      <c r="V6" s="23"/>
      <c r="W6" s="23"/>
      <c r="X6" s="20"/>
      <c r="Y6" s="20"/>
      <c r="Z6" s="20"/>
      <c r="AA6" s="20"/>
      <c r="AD6" s="22"/>
      <c r="AE6" s="22"/>
      <c r="AG6" s="2"/>
      <c r="AH6" s="2"/>
    </row>
    <row r="7" spans="2:34" ht="20.100000000000001" customHeight="1" thickBot="1">
      <c r="B7" s="893"/>
      <c r="C7" s="863"/>
      <c r="D7" s="758" t="s">
        <v>8</v>
      </c>
      <c r="E7" s="759"/>
      <c r="F7" s="894" t="s">
        <v>7</v>
      </c>
      <c r="G7" s="863"/>
      <c r="H7" s="863"/>
      <c r="I7" s="863"/>
      <c r="J7" s="863"/>
      <c r="K7" s="863"/>
      <c r="L7" s="888"/>
      <c r="M7" s="888"/>
      <c r="N7" s="863"/>
      <c r="O7" s="863"/>
      <c r="P7" s="863"/>
      <c r="Q7" s="863"/>
      <c r="R7" s="863"/>
      <c r="S7" s="864"/>
      <c r="T7" s="25"/>
      <c r="U7" s="26"/>
      <c r="V7" s="26"/>
      <c r="W7" s="26"/>
      <c r="X7" s="20"/>
      <c r="Y7" s="20"/>
      <c r="Z7" s="20"/>
      <c r="AA7" s="20"/>
      <c r="AD7" s="22" t="s">
        <v>55</v>
      </c>
      <c r="AE7" s="22" t="s">
        <v>53</v>
      </c>
      <c r="AG7" s="2" t="s">
        <v>4</v>
      </c>
      <c r="AH7" s="2" t="s">
        <v>16</v>
      </c>
    </row>
    <row r="8" spans="2:34" ht="20.100000000000001" customHeight="1">
      <c r="B8" s="847"/>
      <c r="C8" s="890"/>
      <c r="D8" s="698"/>
      <c r="E8" s="699"/>
      <c r="F8" s="699"/>
      <c r="G8" s="700"/>
      <c r="H8" s="701"/>
      <c r="I8" s="701"/>
      <c r="J8" s="701"/>
      <c r="K8" s="701"/>
      <c r="L8" s="702" t="s">
        <v>44</v>
      </c>
      <c r="M8" s="702"/>
      <c r="N8" s="723" t="str">
        <f>IF(D8="","",D8*F8*J8*0.93)</f>
        <v/>
      </c>
      <c r="O8" s="723"/>
      <c r="P8" s="761" t="str">
        <f>IF(D8="","",IF(共通条件・結果!$AA$7="８地域","-",D8*F8*J8*0.51))</f>
        <v/>
      </c>
      <c r="Q8" s="761"/>
      <c r="R8" s="723" t="str">
        <f>IF(D8="","",D8*F8*AD8)</f>
        <v/>
      </c>
      <c r="S8" s="724"/>
      <c r="T8" s="34"/>
      <c r="U8" s="33"/>
      <c r="V8" s="33"/>
      <c r="W8" s="33"/>
      <c r="X8" s="20"/>
      <c r="Y8" s="20"/>
      <c r="Z8" s="20"/>
      <c r="AA8" s="20"/>
      <c r="AD8" s="22">
        <f>IF(AE8="FALSE",H8,0.5*H8+0.5*(1/((1/H8)+AE8)))</f>
        <v>0</v>
      </c>
      <c r="AE8" s="21" t="str">
        <f>IF(D8="","FALSE",IF(L8="雨戸",0.1,IF(L8="ｼｬｯﾀｰ",0.1,IF(L8="障子",0.18))))</f>
        <v>FALSE</v>
      </c>
      <c r="AG8" s="22">
        <v>0.93</v>
      </c>
      <c r="AH8" s="22">
        <v>0.51</v>
      </c>
    </row>
    <row r="9" spans="2:34" ht="20.100000000000001" customHeight="1">
      <c r="B9" s="841"/>
      <c r="C9" s="889"/>
      <c r="D9" s="673"/>
      <c r="E9" s="674"/>
      <c r="F9" s="674"/>
      <c r="G9" s="675"/>
      <c r="H9" s="676"/>
      <c r="I9" s="676"/>
      <c r="J9" s="676"/>
      <c r="K9" s="676"/>
      <c r="L9" s="677" t="s">
        <v>44</v>
      </c>
      <c r="M9" s="677"/>
      <c r="N9" s="705" t="str">
        <f>IF(D9="","",D9*F9*J9*0.93)</f>
        <v/>
      </c>
      <c r="O9" s="705"/>
      <c r="P9" s="718" t="str">
        <f>IF(D9="","",IF(共通条件・結果!$AA$7="８地域","-",D9*F9*J9*0.51))</f>
        <v/>
      </c>
      <c r="Q9" s="720"/>
      <c r="R9" s="705" t="str">
        <f>IF(D9="","",D9*F9*AD9)</f>
        <v/>
      </c>
      <c r="S9" s="706"/>
      <c r="T9" s="35"/>
      <c r="U9" s="29"/>
      <c r="V9" s="29"/>
      <c r="W9" s="29"/>
      <c r="X9" s="20"/>
      <c r="Y9" s="20"/>
      <c r="Z9" s="20"/>
      <c r="AA9" s="20"/>
      <c r="AD9" s="22">
        <f t="shared" ref="AD9:AD12" si="0">IF(AE9="FALSE",H9,0.5*H9+0.5*(1/((1/H9)+AE9)))</f>
        <v>0</v>
      </c>
      <c r="AE9" s="21" t="str">
        <f>IF(D9="","FALSE",IF(L9="雨戸",0.1,IF(L9="ｼｬｯﾀｰ",0.1,IF(L9="障子",0.18))))</f>
        <v>FALSE</v>
      </c>
      <c r="AG9" s="22"/>
      <c r="AH9" s="22"/>
    </row>
    <row r="10" spans="2:34" ht="20.100000000000001" customHeight="1">
      <c r="B10" s="841"/>
      <c r="C10" s="889"/>
      <c r="D10" s="673"/>
      <c r="E10" s="674"/>
      <c r="F10" s="674"/>
      <c r="G10" s="675"/>
      <c r="H10" s="676"/>
      <c r="I10" s="676"/>
      <c r="J10" s="676"/>
      <c r="K10" s="676"/>
      <c r="L10" s="677" t="s">
        <v>44</v>
      </c>
      <c r="M10" s="677"/>
      <c r="N10" s="705" t="str">
        <f>IF(D10="","",D10*F10*J10*0.93)</f>
        <v/>
      </c>
      <c r="O10" s="705"/>
      <c r="P10" s="718" t="str">
        <f>IF(D10="","",IF(共通条件・結果!$AA$7="８地域","-",D10*F10*J10*0.51))</f>
        <v/>
      </c>
      <c r="Q10" s="720"/>
      <c r="R10" s="705" t="str">
        <f>IF(D10="","",D10*F10*AD10)</f>
        <v/>
      </c>
      <c r="S10" s="706"/>
      <c r="T10" s="35"/>
      <c r="U10" s="29"/>
      <c r="V10" s="29"/>
      <c r="W10" s="29"/>
      <c r="X10" s="20"/>
      <c r="Y10" s="20"/>
      <c r="Z10" s="20"/>
      <c r="AA10" s="20"/>
      <c r="AD10" s="22">
        <f t="shared" si="0"/>
        <v>0</v>
      </c>
      <c r="AE10" s="21" t="str">
        <f>IF(D10="","FALSE",IF(L10="雨戸",0.1,IF(L10="ｼｬｯﾀｰ",0.1,IF(L10="障子",0.18))))</f>
        <v>FALSE</v>
      </c>
      <c r="AG10" s="22"/>
      <c r="AH10" s="22"/>
    </row>
    <row r="11" spans="2:34" ht="20.100000000000001" customHeight="1">
      <c r="B11" s="841"/>
      <c r="C11" s="889"/>
      <c r="D11" s="673"/>
      <c r="E11" s="674"/>
      <c r="F11" s="674"/>
      <c r="G11" s="675"/>
      <c r="H11" s="676"/>
      <c r="I11" s="676"/>
      <c r="J11" s="676"/>
      <c r="K11" s="676"/>
      <c r="L11" s="677" t="s">
        <v>44</v>
      </c>
      <c r="M11" s="677"/>
      <c r="N11" s="705" t="str">
        <f>IF(D11="","",D11*F11*J11*0.93)</f>
        <v/>
      </c>
      <c r="O11" s="705"/>
      <c r="P11" s="718" t="str">
        <f>IF(D11="","",IF(共通条件・結果!$AA$7="８地域","-",D11*F11*J11*0.51))</f>
        <v/>
      </c>
      <c r="Q11" s="720"/>
      <c r="R11" s="705" t="str">
        <f>IF(D11="","",D11*F11*AD11)</f>
        <v/>
      </c>
      <c r="S11" s="706"/>
      <c r="T11" s="34"/>
      <c r="U11" s="33"/>
      <c r="V11" s="33"/>
      <c r="W11" s="33"/>
      <c r="X11" s="20"/>
      <c r="Y11" s="20"/>
      <c r="Z11" s="20"/>
      <c r="AA11" s="20"/>
      <c r="AD11" s="22">
        <f t="shared" si="0"/>
        <v>0</v>
      </c>
      <c r="AE11" s="21" t="str">
        <f>IF(D11="","FALSE",IF(L11="雨戸",0.1,IF(L11="ｼｬｯﾀｰ",0.1,IF(L11="障子",0.18))))</f>
        <v>FALSE</v>
      </c>
      <c r="AG11" s="22"/>
      <c r="AH11" s="22"/>
    </row>
    <row r="12" spans="2:34" ht="20.100000000000001" customHeight="1" thickBot="1">
      <c r="B12" s="871"/>
      <c r="C12" s="872"/>
      <c r="D12" s="673"/>
      <c r="E12" s="674"/>
      <c r="F12" s="674"/>
      <c r="G12" s="675"/>
      <c r="H12" s="676"/>
      <c r="I12" s="676"/>
      <c r="J12" s="676"/>
      <c r="K12" s="676"/>
      <c r="L12" s="702"/>
      <c r="M12" s="702"/>
      <c r="N12" s="723" t="str">
        <f>IF(D12="","",D12*F12*J12*0.93)</f>
        <v/>
      </c>
      <c r="O12" s="723"/>
      <c r="P12" s="718" t="str">
        <f>IF(D12="","",IF(共通条件・結果!$AA$7="８地域","-",D12*F12*J12*0.51))</f>
        <v/>
      </c>
      <c r="Q12" s="720"/>
      <c r="R12" s="705" t="str">
        <f>IF(D12="","",D12*F12*AD12)</f>
        <v/>
      </c>
      <c r="S12" s="706"/>
      <c r="T12" s="34"/>
      <c r="U12" s="33"/>
      <c r="V12" s="33"/>
      <c r="W12" s="33"/>
      <c r="X12" s="20"/>
      <c r="Y12" s="20"/>
      <c r="Z12" s="20"/>
      <c r="AA12" s="20"/>
      <c r="AD12" s="22">
        <f t="shared" si="0"/>
        <v>0</v>
      </c>
      <c r="AE12" s="21" t="str">
        <f>IF(D12="","FALSE",IF(L12="雨戸",0.1,IF(L12="ｼｬｯﾀｰ",0.1,IF(L12="障子",0.18))))</f>
        <v>FALSE</v>
      </c>
      <c r="AG12" s="22"/>
      <c r="AH12" s="22"/>
    </row>
    <row r="13" spans="2:34" ht="20.100000000000001" customHeight="1" thickBot="1">
      <c r="B13" s="873" t="s">
        <v>74</v>
      </c>
      <c r="C13" s="874"/>
      <c r="D13" s="874"/>
      <c r="E13" s="874"/>
      <c r="F13" s="874"/>
      <c r="G13" s="874"/>
      <c r="H13" s="874"/>
      <c r="I13" s="874"/>
      <c r="J13" s="874"/>
      <c r="K13" s="874"/>
      <c r="L13" s="874"/>
      <c r="M13" s="875"/>
      <c r="N13" s="725">
        <f>SUM(N8:O12)</f>
        <v>0</v>
      </c>
      <c r="O13" s="725"/>
      <c r="P13" s="725">
        <f>IF(共通条件・結果!AA7="８地域","-",SUM(P8:Q12))</f>
        <v>0</v>
      </c>
      <c r="Q13" s="725"/>
      <c r="R13" s="725">
        <f>SUM(R8:S12)</f>
        <v>0</v>
      </c>
      <c r="S13" s="726"/>
      <c r="T13" s="36"/>
      <c r="U13" s="37"/>
      <c r="V13" s="37"/>
      <c r="W13" s="37"/>
      <c r="X13" s="20"/>
      <c r="Y13" s="20"/>
      <c r="Z13" s="20"/>
      <c r="AA13" s="20"/>
      <c r="AD13" s="22"/>
      <c r="AE13" s="21"/>
    </row>
    <row r="14" spans="2:34" ht="20.100000000000001" customHeight="1">
      <c r="B14" s="31"/>
      <c r="C14" s="31"/>
      <c r="D14" s="31"/>
      <c r="E14" s="31"/>
      <c r="F14" s="31"/>
      <c r="G14" s="31"/>
      <c r="H14" s="31"/>
      <c r="I14" s="31"/>
      <c r="J14" s="31"/>
      <c r="K14" s="31"/>
      <c r="L14" s="31"/>
      <c r="M14" s="31"/>
      <c r="N14" s="31"/>
      <c r="O14" s="31"/>
      <c r="P14" s="31"/>
      <c r="Q14" s="31"/>
      <c r="R14" s="31"/>
      <c r="S14" s="31"/>
      <c r="T14" s="31"/>
      <c r="U14" s="31"/>
      <c r="V14" s="31"/>
      <c r="W14" s="31"/>
      <c r="X14" s="2"/>
      <c r="Y14" s="2"/>
      <c r="Z14" s="2"/>
      <c r="AA14" s="2"/>
      <c r="AB14" s="2"/>
      <c r="AC14" s="2"/>
      <c r="AD14" s="22"/>
      <c r="AE14" s="21"/>
    </row>
    <row r="15" spans="2:34" ht="20.100000000000001" customHeight="1" thickBot="1">
      <c r="B15" s="32" t="s">
        <v>39</v>
      </c>
      <c r="C15" s="31"/>
      <c r="D15" s="31"/>
      <c r="E15" s="31"/>
      <c r="F15" s="31"/>
      <c r="G15" s="31"/>
      <c r="H15" s="31"/>
      <c r="I15" s="31"/>
      <c r="J15" s="31"/>
      <c r="K15" s="31"/>
      <c r="L15" s="31"/>
      <c r="M15" s="31"/>
      <c r="N15" s="31"/>
      <c r="O15" s="31"/>
      <c r="P15" s="31"/>
      <c r="Q15" s="31"/>
      <c r="R15" s="31"/>
      <c r="S15" s="31"/>
      <c r="T15" s="31"/>
      <c r="U15" s="31"/>
      <c r="V15" s="31"/>
      <c r="W15" s="31"/>
      <c r="X15" s="2"/>
      <c r="Y15" s="2"/>
      <c r="Z15" s="2"/>
      <c r="AA15" s="2"/>
      <c r="AB15" s="2"/>
      <c r="AC15" s="2"/>
    </row>
    <row r="16" spans="2:34" ht="20.100000000000001" customHeight="1">
      <c r="B16" s="876" t="s">
        <v>0</v>
      </c>
      <c r="C16" s="877"/>
      <c r="D16" s="859" t="s">
        <v>43</v>
      </c>
      <c r="E16" s="882"/>
      <c r="F16" s="859" t="s">
        <v>162</v>
      </c>
      <c r="G16" s="882"/>
      <c r="H16" s="859" t="s">
        <v>160</v>
      </c>
      <c r="I16" s="882"/>
      <c r="J16" s="884" t="s">
        <v>163</v>
      </c>
      <c r="K16" s="885"/>
      <c r="L16" s="865" t="s">
        <v>154</v>
      </c>
      <c r="M16" s="866"/>
      <c r="N16" s="865" t="s">
        <v>59</v>
      </c>
      <c r="O16" s="866"/>
      <c r="P16" s="859" t="s">
        <v>158</v>
      </c>
      <c r="Q16" s="882"/>
      <c r="R16" s="859" t="s">
        <v>156</v>
      </c>
      <c r="S16" s="882"/>
      <c r="T16" s="859" t="s">
        <v>123</v>
      </c>
      <c r="U16" s="860"/>
    </row>
    <row r="17" spans="2:30" ht="20.100000000000001" customHeight="1">
      <c r="B17" s="878"/>
      <c r="C17" s="879"/>
      <c r="D17" s="883"/>
      <c r="E17" s="861"/>
      <c r="F17" s="883"/>
      <c r="G17" s="861"/>
      <c r="H17" s="883"/>
      <c r="I17" s="861"/>
      <c r="J17" s="886"/>
      <c r="K17" s="887"/>
      <c r="L17" s="867"/>
      <c r="M17" s="868"/>
      <c r="N17" s="867"/>
      <c r="O17" s="868"/>
      <c r="P17" s="883"/>
      <c r="Q17" s="861"/>
      <c r="R17" s="883"/>
      <c r="S17" s="861"/>
      <c r="T17" s="861"/>
      <c r="U17" s="862"/>
    </row>
    <row r="18" spans="2:30" ht="20.100000000000001" customHeight="1" thickBot="1">
      <c r="B18" s="880"/>
      <c r="C18" s="881"/>
      <c r="D18" s="863"/>
      <c r="E18" s="863"/>
      <c r="F18" s="863"/>
      <c r="G18" s="863"/>
      <c r="H18" s="863"/>
      <c r="I18" s="863"/>
      <c r="J18" s="888"/>
      <c r="K18" s="888"/>
      <c r="L18" s="869"/>
      <c r="M18" s="870"/>
      <c r="N18" s="869"/>
      <c r="O18" s="870"/>
      <c r="P18" s="863"/>
      <c r="Q18" s="863"/>
      <c r="R18" s="863"/>
      <c r="S18" s="863"/>
      <c r="T18" s="863"/>
      <c r="U18" s="864"/>
      <c r="AD18" s="1"/>
    </row>
    <row r="19" spans="2:30" ht="20.100000000000001" customHeight="1">
      <c r="B19" s="847"/>
      <c r="C19" s="848"/>
      <c r="D19" s="849"/>
      <c r="E19" s="850"/>
      <c r="F19" s="776"/>
      <c r="G19" s="777"/>
      <c r="H19" s="776"/>
      <c r="I19" s="777"/>
      <c r="J19" s="851" t="str">
        <f>IF(F19="","",F19-H19)</f>
        <v/>
      </c>
      <c r="K19" s="852"/>
      <c r="L19" s="849" t="str">
        <f>IF($D19="","",ROUND(VLOOKUP($D19,部位Ｕ計算!$AC$6:$AD$10,2,0),3))</f>
        <v/>
      </c>
      <c r="M19" s="850"/>
      <c r="N19" s="857"/>
      <c r="O19" s="858"/>
      <c r="P19" s="853" t="str">
        <f t="shared" ref="P19:P26" si="1">IF($D19="","",IF(OR($D19="外気床",$D19="その他床"),0,IF(OR($D19="屋根",$D19="天井"),J19*L19*0.034)))</f>
        <v/>
      </c>
      <c r="Q19" s="854"/>
      <c r="R19" s="855" t="str">
        <f>IF(D19="","",IF(共通条件・結果!$AA$7="８地域","-",IF($D19="　","",IF(OR($D19="外気床",$D19="その他床"),0,IF(OR($D19="屋根",$D19="天井"),J19*L19*0.034)))))</f>
        <v/>
      </c>
      <c r="S19" s="856"/>
      <c r="T19" s="669" t="str">
        <f t="shared" ref="T19:T26" si="2">IF(F19="","",J19*L19*N19)</f>
        <v/>
      </c>
      <c r="U19" s="670"/>
      <c r="AD19" s="27"/>
    </row>
    <row r="20" spans="2:30" ht="20.100000000000001" customHeight="1">
      <c r="B20" s="841"/>
      <c r="C20" s="842"/>
      <c r="D20" s="714"/>
      <c r="E20" s="717"/>
      <c r="F20" s="714"/>
      <c r="G20" s="717"/>
      <c r="H20" s="714"/>
      <c r="I20" s="717"/>
      <c r="J20" s="843" t="str">
        <f t="shared" ref="J20:J26" si="3">IF(F20="","",F20-H20)</f>
        <v/>
      </c>
      <c r="K20" s="844"/>
      <c r="L20" s="714" t="str">
        <f>IF($D20="","",ROUND(VLOOKUP($D20,部位Ｕ計算!$AC$6:$AD$10,2,0),3))</f>
        <v/>
      </c>
      <c r="M20" s="717"/>
      <c r="N20" s="845"/>
      <c r="O20" s="846"/>
      <c r="P20" s="718" t="str">
        <f t="shared" si="1"/>
        <v/>
      </c>
      <c r="Q20" s="720"/>
      <c r="R20" s="718" t="str">
        <f>IF(D20="","",IF(共通条件・結果!$AA$7="８地域","-",IF($D20="　","",IF(OR($D20="外気床",$D20="その他床"),0,IF(OR($D20="屋根",$D20="天井"),J20*L20*0.034)))))</f>
        <v/>
      </c>
      <c r="S20" s="720"/>
      <c r="T20" s="705" t="str">
        <f t="shared" si="2"/>
        <v/>
      </c>
      <c r="U20" s="706"/>
      <c r="AD20" s="57"/>
    </row>
    <row r="21" spans="2:30" ht="20.100000000000001" customHeight="1">
      <c r="B21" s="841"/>
      <c r="C21" s="842"/>
      <c r="D21" s="714"/>
      <c r="E21" s="717"/>
      <c r="F21" s="714"/>
      <c r="G21" s="717"/>
      <c r="H21" s="714"/>
      <c r="I21" s="717"/>
      <c r="J21" s="843" t="str">
        <f t="shared" si="3"/>
        <v/>
      </c>
      <c r="K21" s="844"/>
      <c r="L21" s="714" t="str">
        <f>IF($D21="","",ROUND(VLOOKUP($D21,部位Ｕ計算!$AC$6:$AD$10,2,0),3))</f>
        <v/>
      </c>
      <c r="M21" s="717"/>
      <c r="N21" s="845"/>
      <c r="O21" s="846"/>
      <c r="P21" s="718" t="str">
        <f t="shared" si="1"/>
        <v/>
      </c>
      <c r="Q21" s="720"/>
      <c r="R21" s="718" t="str">
        <f>IF(D21="","",IF(共通条件・結果!$AA$7="８地域","-",IF($D21="　","",IF(OR($D21="外気床",$D21="その他床"),0,IF(OR($D21="屋根",$D21="天井"),J21*L21*0.034)))))</f>
        <v/>
      </c>
      <c r="S21" s="720"/>
      <c r="T21" s="705" t="str">
        <f t="shared" si="2"/>
        <v/>
      </c>
      <c r="U21" s="706"/>
      <c r="AD21" s="28"/>
    </row>
    <row r="22" spans="2:30" ht="20.100000000000001" customHeight="1">
      <c r="B22" s="841"/>
      <c r="C22" s="842"/>
      <c r="D22" s="714"/>
      <c r="E22" s="717"/>
      <c r="F22" s="714"/>
      <c r="G22" s="717"/>
      <c r="H22" s="714"/>
      <c r="I22" s="717"/>
      <c r="J22" s="843" t="str">
        <f t="shared" si="3"/>
        <v/>
      </c>
      <c r="K22" s="844"/>
      <c r="L22" s="714" t="str">
        <f>IF($D22="","",ROUND(VLOOKUP($D22,部位Ｕ計算!$AC$6:$AD$10,2,0),3))</f>
        <v/>
      </c>
      <c r="M22" s="717"/>
      <c r="N22" s="845"/>
      <c r="O22" s="846"/>
      <c r="P22" s="718" t="str">
        <f t="shared" si="1"/>
        <v/>
      </c>
      <c r="Q22" s="720"/>
      <c r="R22" s="718" t="str">
        <f>IF(D22="","",IF(共通条件・結果!$AA$7="８地域","-",IF($D22="　","",IF(OR($D22="外気床",$D22="その他床"),0,IF(OR($D22="屋根",$D22="天井"),J22*L22*0.034)))))</f>
        <v/>
      </c>
      <c r="S22" s="720"/>
      <c r="T22" s="705" t="str">
        <f t="shared" si="2"/>
        <v/>
      </c>
      <c r="U22" s="706"/>
      <c r="AD22" s="28"/>
    </row>
    <row r="23" spans="2:30" ht="20.100000000000001" customHeight="1">
      <c r="B23" s="841"/>
      <c r="C23" s="842"/>
      <c r="D23" s="714"/>
      <c r="E23" s="717"/>
      <c r="F23" s="714"/>
      <c r="G23" s="717"/>
      <c r="H23" s="714"/>
      <c r="I23" s="717"/>
      <c r="J23" s="843" t="str">
        <f t="shared" si="3"/>
        <v/>
      </c>
      <c r="K23" s="844"/>
      <c r="L23" s="714" t="str">
        <f>IF($D23="","",ROUND(VLOOKUP($D23,部位Ｕ計算!$AC$6:$AD$10,2,0),3))</f>
        <v/>
      </c>
      <c r="M23" s="717"/>
      <c r="N23" s="845"/>
      <c r="O23" s="846"/>
      <c r="P23" s="718" t="str">
        <f t="shared" si="1"/>
        <v/>
      </c>
      <c r="Q23" s="720"/>
      <c r="R23" s="718" t="str">
        <f>IF(D23="","",IF(共通条件・結果!$AA$7="８地域","-",IF($D23="　","",IF(OR($D23="外気床",$D23="その他床"),0,IF(OR($D23="屋根",$D23="天井"),J23*L23*0.034)))))</f>
        <v/>
      </c>
      <c r="S23" s="720"/>
      <c r="T23" s="705" t="str">
        <f t="shared" si="2"/>
        <v/>
      </c>
      <c r="U23" s="706"/>
      <c r="AD23" s="28"/>
    </row>
    <row r="24" spans="2:30" ht="20.100000000000001" customHeight="1">
      <c r="B24" s="841"/>
      <c r="C24" s="842"/>
      <c r="D24" s="714"/>
      <c r="E24" s="717"/>
      <c r="F24" s="714"/>
      <c r="G24" s="717"/>
      <c r="H24" s="714"/>
      <c r="I24" s="717"/>
      <c r="J24" s="843" t="str">
        <f t="shared" si="3"/>
        <v/>
      </c>
      <c r="K24" s="844"/>
      <c r="L24" s="714" t="str">
        <f>IF($D24="","",ROUND(VLOOKUP($D24,部位Ｕ計算!$AC$6:$AD$10,2,0),3))</f>
        <v/>
      </c>
      <c r="M24" s="717"/>
      <c r="N24" s="845"/>
      <c r="O24" s="846"/>
      <c r="P24" s="718" t="str">
        <f t="shared" si="1"/>
        <v/>
      </c>
      <c r="Q24" s="720"/>
      <c r="R24" s="718" t="str">
        <f>IF(D24="","",IF(共通条件・結果!$AA$7="８地域","-",IF($D24="　","",IF(OR($D24="外気床",$D24="その他床"),0,IF(OR($D24="屋根",$D24="天井"),J24*L24*0.034)))))</f>
        <v/>
      </c>
      <c r="S24" s="720"/>
      <c r="T24" s="705" t="str">
        <f t="shared" si="2"/>
        <v/>
      </c>
      <c r="U24" s="706"/>
      <c r="AD24" s="28"/>
    </row>
    <row r="25" spans="2:30" ht="20.100000000000001" customHeight="1">
      <c r="B25" s="841"/>
      <c r="C25" s="842"/>
      <c r="D25" s="714"/>
      <c r="E25" s="717"/>
      <c r="F25" s="714"/>
      <c r="G25" s="717"/>
      <c r="H25" s="714"/>
      <c r="I25" s="717"/>
      <c r="J25" s="843" t="str">
        <f t="shared" si="3"/>
        <v/>
      </c>
      <c r="K25" s="844"/>
      <c r="L25" s="714" t="str">
        <f>IF($D25="","",ROUND(VLOOKUP($D25,部位Ｕ計算!$AC$6:$AD$10,2,0),3))</f>
        <v/>
      </c>
      <c r="M25" s="717"/>
      <c r="N25" s="845"/>
      <c r="O25" s="846"/>
      <c r="P25" s="839" t="str">
        <f t="shared" si="1"/>
        <v/>
      </c>
      <c r="Q25" s="840"/>
      <c r="R25" s="718" t="str">
        <f>IF(D25="","",IF(共通条件・結果!$AA$7="８地域","-",IF($D25="　","",IF(OR($D25="外気床",$D25="その他床"),0,IF(OR($D25="屋根",$D25="天井"),J25*L25*0.034)))))</f>
        <v/>
      </c>
      <c r="S25" s="720"/>
      <c r="T25" s="705" t="str">
        <f t="shared" si="2"/>
        <v/>
      </c>
      <c r="U25" s="706"/>
      <c r="AD25" s="28"/>
    </row>
    <row r="26" spans="2:30" ht="20.100000000000001" customHeight="1" thickBot="1">
      <c r="B26" s="826"/>
      <c r="C26" s="827"/>
      <c r="D26" s="828"/>
      <c r="E26" s="829"/>
      <c r="F26" s="830"/>
      <c r="G26" s="831"/>
      <c r="H26" s="830"/>
      <c r="I26" s="831"/>
      <c r="J26" s="832" t="str">
        <f t="shared" si="3"/>
        <v/>
      </c>
      <c r="K26" s="833"/>
      <c r="L26" s="828" t="str">
        <f>IF($D26="","",ROUND(VLOOKUP($D26,部位Ｕ計算!$AC$6:$AD$10,2,0),3))</f>
        <v/>
      </c>
      <c r="M26" s="829"/>
      <c r="N26" s="834"/>
      <c r="O26" s="835"/>
      <c r="P26" s="820" t="str">
        <f t="shared" si="1"/>
        <v/>
      </c>
      <c r="Q26" s="821"/>
      <c r="R26" s="820" t="str">
        <f>IF(D26="","",IF(共通条件・結果!$AA$7="８地域","-",IF($D26="　","",IF(OR($D26="外気床",$D26="その他床"),0,IF(OR($D26="屋根",$D26="天井"),J26*L26*0.034)))))</f>
        <v/>
      </c>
      <c r="S26" s="821"/>
      <c r="T26" s="822" t="str">
        <f t="shared" si="2"/>
        <v/>
      </c>
      <c r="U26" s="823"/>
      <c r="AD26" s="28"/>
    </row>
    <row r="27" spans="2:30" ht="20.100000000000001" customHeight="1" thickBot="1">
      <c r="B27" s="836" t="s">
        <v>73</v>
      </c>
      <c r="C27" s="837"/>
      <c r="D27" s="837"/>
      <c r="E27" s="837"/>
      <c r="F27" s="837"/>
      <c r="G27" s="837"/>
      <c r="H27" s="837"/>
      <c r="I27" s="837"/>
      <c r="J27" s="837"/>
      <c r="K27" s="837"/>
      <c r="L27" s="837"/>
      <c r="M27" s="837"/>
      <c r="N27" s="837"/>
      <c r="O27" s="838"/>
      <c r="P27" s="824">
        <f>SUM(P19:Q26)</f>
        <v>0</v>
      </c>
      <c r="Q27" s="825"/>
      <c r="R27" s="824">
        <f>IF(共通条件・結果!AA7="８地域","-",SUM(R19:S26))</f>
        <v>0</v>
      </c>
      <c r="S27" s="825"/>
      <c r="T27" s="725">
        <f>SUM(T19:U26)</f>
        <v>0</v>
      </c>
      <c r="U27" s="726"/>
    </row>
    <row r="28" spans="2:30" ht="20.100000000000001" customHeight="1">
      <c r="B28" s="2" t="s">
        <v>169</v>
      </c>
      <c r="C28" s="2"/>
      <c r="D28" s="2"/>
      <c r="E28" s="2"/>
      <c r="F28" s="2"/>
      <c r="G28" s="2"/>
      <c r="H28" s="2"/>
      <c r="I28" s="2"/>
      <c r="J28" s="2"/>
      <c r="K28" s="2"/>
      <c r="L28" s="2"/>
      <c r="M28" s="2"/>
      <c r="N28" s="2"/>
      <c r="O28" s="2"/>
      <c r="P28" s="2"/>
      <c r="Q28" s="2"/>
    </row>
    <row r="29" spans="2:30" ht="20.100000000000001" customHeight="1">
      <c r="B29" s="2"/>
      <c r="C29" s="2"/>
      <c r="D29" s="2"/>
      <c r="E29" s="2"/>
      <c r="F29" s="2"/>
      <c r="G29" s="2"/>
      <c r="H29" s="2"/>
      <c r="I29" s="2"/>
      <c r="J29" s="2"/>
      <c r="K29" s="2"/>
      <c r="L29" s="2"/>
      <c r="M29" s="2"/>
      <c r="N29" s="2"/>
      <c r="O29" s="2"/>
      <c r="P29" s="2"/>
      <c r="Q29" s="2"/>
    </row>
    <row r="30" spans="2:30" ht="20.100000000000001" customHeight="1">
      <c r="B30" s="43"/>
      <c r="C30" s="6"/>
      <c r="D30" s="6"/>
      <c r="E30" s="6"/>
      <c r="F30" s="6"/>
      <c r="G30" s="6"/>
      <c r="H30" s="6"/>
      <c r="I30" s="6"/>
      <c r="J30" s="6"/>
      <c r="K30" s="6"/>
      <c r="L30" s="6"/>
      <c r="M30" s="6"/>
      <c r="N30" s="6"/>
      <c r="O30" s="6"/>
      <c r="P30" s="6"/>
      <c r="Q30" s="6"/>
      <c r="R30" s="6"/>
      <c r="S30" s="6"/>
      <c r="T30" s="2"/>
      <c r="U30" s="2"/>
      <c r="V30" s="2"/>
      <c r="W30" s="2"/>
      <c r="X30" s="2"/>
      <c r="Y30" s="2"/>
      <c r="Z30" s="2"/>
      <c r="AA30" s="2"/>
      <c r="AB30" s="2"/>
      <c r="AC30" s="2"/>
    </row>
    <row r="31" spans="2:30" ht="20.100000000000001" customHeight="1" thickBot="1">
      <c r="B31" s="4" t="s">
        <v>83</v>
      </c>
      <c r="C31" s="2"/>
      <c r="D31" s="2"/>
      <c r="E31" s="2"/>
      <c r="F31" s="2"/>
      <c r="G31" s="2"/>
      <c r="H31" s="2"/>
      <c r="I31" s="2"/>
      <c r="J31" s="2"/>
      <c r="K31" s="2"/>
      <c r="L31" s="2"/>
      <c r="M31" s="2"/>
      <c r="N31" s="2"/>
      <c r="O31" s="2"/>
      <c r="P31" s="2"/>
      <c r="Q31" s="2"/>
      <c r="R31" s="2"/>
      <c r="S31" s="8"/>
      <c r="T31" s="8"/>
      <c r="U31" s="8"/>
      <c r="V31" s="8"/>
      <c r="W31" s="8"/>
      <c r="X31" s="8"/>
      <c r="Y31" s="8"/>
      <c r="Z31" s="2"/>
      <c r="AA31" s="2"/>
      <c r="AB31" s="2"/>
      <c r="AC31" s="2"/>
    </row>
    <row r="32" spans="2:30" ht="20.100000000000001" customHeight="1">
      <c r="B32" s="810" t="s">
        <v>40</v>
      </c>
      <c r="C32" s="811"/>
      <c r="D32" s="444" t="s">
        <v>37</v>
      </c>
      <c r="E32" s="445"/>
      <c r="F32" s="445"/>
      <c r="G32" s="445"/>
      <c r="H32" s="445"/>
      <c r="I32" s="445"/>
      <c r="J32" s="480"/>
      <c r="K32" s="10"/>
      <c r="L32" s="44"/>
      <c r="M32" s="44"/>
      <c r="N32" s="10"/>
      <c r="O32" s="11"/>
      <c r="P32" s="816">
        <f>T32+Y32</f>
        <v>0</v>
      </c>
      <c r="Q32" s="816"/>
      <c r="R32" s="10" t="s">
        <v>84</v>
      </c>
      <c r="S32" s="11" t="s">
        <v>41</v>
      </c>
      <c r="T32" s="817">
        <f>D8*F8+D9*F9+D10*F10+D11*F11+D12*F12</f>
        <v>0</v>
      </c>
      <c r="U32" s="817"/>
      <c r="V32" s="45" t="s">
        <v>85</v>
      </c>
      <c r="W32" s="448" t="s">
        <v>86</v>
      </c>
      <c r="X32" s="448"/>
      <c r="Y32" s="817">
        <f>SUM(J19:K26)</f>
        <v>0</v>
      </c>
      <c r="Z32" s="817"/>
      <c r="AA32" s="46" t="s">
        <v>87</v>
      </c>
      <c r="AB32" s="6"/>
      <c r="AC32" s="6"/>
    </row>
    <row r="33" spans="2:29" ht="20.100000000000001" customHeight="1">
      <c r="B33" s="812"/>
      <c r="C33" s="813"/>
      <c r="D33" s="483" t="s">
        <v>47</v>
      </c>
      <c r="E33" s="484"/>
      <c r="F33" s="484"/>
      <c r="G33" s="484"/>
      <c r="H33" s="484"/>
      <c r="I33" s="484"/>
      <c r="J33" s="485"/>
      <c r="K33" s="9"/>
      <c r="L33" s="9"/>
      <c r="M33" s="9"/>
      <c r="N33" s="9"/>
      <c r="O33" s="9"/>
      <c r="P33" s="9"/>
      <c r="Q33" s="9"/>
      <c r="R33" s="9"/>
      <c r="S33" s="9"/>
      <c r="T33" s="9"/>
      <c r="U33" s="9"/>
      <c r="V33" s="9"/>
      <c r="W33" s="806">
        <f>N13+P27</f>
        <v>0</v>
      </c>
      <c r="X33" s="806"/>
      <c r="Y33" s="806"/>
      <c r="Z33" s="818" t="s">
        <v>126</v>
      </c>
      <c r="AA33" s="819"/>
      <c r="AB33" s="6"/>
      <c r="AC33" s="6"/>
    </row>
    <row r="34" spans="2:29" ht="20.100000000000001" customHeight="1">
      <c r="B34" s="812"/>
      <c r="C34" s="813"/>
      <c r="D34" s="483" t="s">
        <v>48</v>
      </c>
      <c r="E34" s="484"/>
      <c r="F34" s="484"/>
      <c r="G34" s="484"/>
      <c r="H34" s="484"/>
      <c r="I34" s="484"/>
      <c r="J34" s="485"/>
      <c r="K34" s="9"/>
      <c r="L34" s="9"/>
      <c r="M34" s="9"/>
      <c r="N34" s="9"/>
      <c r="O34" s="9"/>
      <c r="P34" s="9"/>
      <c r="Q34" s="9"/>
      <c r="R34" s="9"/>
      <c r="S34" s="9"/>
      <c r="T34" s="9"/>
      <c r="U34" s="9"/>
      <c r="V34" s="9"/>
      <c r="W34" s="806">
        <f>IF(共通条件・結果!AA7="８地域","-",P13+R27)</f>
        <v>0</v>
      </c>
      <c r="X34" s="806"/>
      <c r="Y34" s="806"/>
      <c r="Z34" s="818" t="s">
        <v>126</v>
      </c>
      <c r="AA34" s="819"/>
      <c r="AB34" s="6"/>
      <c r="AC34" s="6"/>
    </row>
    <row r="35" spans="2:29" ht="20.100000000000001" customHeight="1" thickBot="1">
      <c r="B35" s="814"/>
      <c r="C35" s="815"/>
      <c r="D35" s="466" t="s">
        <v>18</v>
      </c>
      <c r="E35" s="467"/>
      <c r="F35" s="467"/>
      <c r="G35" s="467"/>
      <c r="H35" s="467"/>
      <c r="I35" s="467"/>
      <c r="J35" s="468"/>
      <c r="K35" s="8"/>
      <c r="L35" s="8"/>
      <c r="M35" s="8"/>
      <c r="N35" s="8"/>
      <c r="O35" s="8"/>
      <c r="P35" s="8"/>
      <c r="Q35" s="8"/>
      <c r="R35" s="8"/>
      <c r="S35" s="8"/>
      <c r="T35" s="8"/>
      <c r="U35" s="8"/>
      <c r="V35" s="8"/>
      <c r="W35" s="805">
        <f>R13+T27</f>
        <v>0</v>
      </c>
      <c r="X35" s="805"/>
      <c r="Y35" s="805"/>
      <c r="Z35" s="47" t="s">
        <v>88</v>
      </c>
      <c r="AA35" s="48"/>
      <c r="AB35" s="6"/>
      <c r="AC35" s="6"/>
    </row>
    <row r="36" spans="2:29" ht="20.100000000000001" customHeight="1"/>
    <row r="37" spans="2:29" ht="20.100000000000001" customHeight="1"/>
    <row r="38" spans="2:29" ht="20.100000000000001" customHeight="1"/>
    <row r="39" spans="2:29" ht="20.100000000000001" customHeight="1"/>
    <row r="40" spans="2:29" ht="20.100000000000001" customHeight="1"/>
    <row r="41" spans="2:29" ht="20.100000000000001" customHeight="1"/>
    <row r="42" spans="2:29" ht="20.100000000000001" customHeight="1"/>
    <row r="43" spans="2:29" ht="20.100000000000001" customHeight="1"/>
    <row r="44" spans="2:29" ht="20.100000000000001" customHeight="1"/>
    <row r="45" spans="2:29" ht="20.100000000000001" customHeight="1"/>
    <row r="46" spans="2:29" ht="20.100000000000001" customHeight="1"/>
    <row r="47" spans="2:29" ht="20.100000000000001" customHeight="1"/>
    <row r="48" spans="2:29"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sheetData>
  <sheetProtection algorithmName="SHA-512" hashValue="S9qlTjLAxLEDuPhQseAC5MARxBvztx36ntF4llt6XB5LBGl0rDI+1Hj3ztbA6Wd8KauAgFjolnDmrr6kkVNwGA==" saltValue="C88xv1c1ohZGzU6Wc3YV5w==" spinCount="100000" sheet="1" objects="1" scenarios="1" selectLockedCells="1"/>
  <mergeCells count="168">
    <mergeCell ref="B2:AA2"/>
    <mergeCell ref="B5:C7"/>
    <mergeCell ref="H5:I7"/>
    <mergeCell ref="J5:K7"/>
    <mergeCell ref="L5:M7"/>
    <mergeCell ref="N5:O7"/>
    <mergeCell ref="P5:Q7"/>
    <mergeCell ref="R5:S7"/>
    <mergeCell ref="D7:E7"/>
    <mergeCell ref="F7:G7"/>
    <mergeCell ref="D5:G6"/>
    <mergeCell ref="B8:C8"/>
    <mergeCell ref="D8:E8"/>
    <mergeCell ref="F8:G8"/>
    <mergeCell ref="H8:I8"/>
    <mergeCell ref="J8:K8"/>
    <mergeCell ref="L8:M8"/>
    <mergeCell ref="N8:O8"/>
    <mergeCell ref="P8:Q8"/>
    <mergeCell ref="R8:S8"/>
    <mergeCell ref="B9:C9"/>
    <mergeCell ref="D9:E9"/>
    <mergeCell ref="F9:G9"/>
    <mergeCell ref="H9:I9"/>
    <mergeCell ref="J9:K9"/>
    <mergeCell ref="L9:M9"/>
    <mergeCell ref="N9:O9"/>
    <mergeCell ref="P9:Q9"/>
    <mergeCell ref="R9:S9"/>
    <mergeCell ref="B10:C10"/>
    <mergeCell ref="D10:E10"/>
    <mergeCell ref="F10:G10"/>
    <mergeCell ref="H10:I10"/>
    <mergeCell ref="J10:K10"/>
    <mergeCell ref="L10:M10"/>
    <mergeCell ref="N10:O10"/>
    <mergeCell ref="P10:Q10"/>
    <mergeCell ref="R10:S10"/>
    <mergeCell ref="B11:C11"/>
    <mergeCell ref="D11:E11"/>
    <mergeCell ref="F11:G11"/>
    <mergeCell ref="H11:I11"/>
    <mergeCell ref="J11:K11"/>
    <mergeCell ref="L11:M11"/>
    <mergeCell ref="N11:O11"/>
    <mergeCell ref="P11:Q11"/>
    <mergeCell ref="R11:S11"/>
    <mergeCell ref="T16:U18"/>
    <mergeCell ref="N16:O18"/>
    <mergeCell ref="B12:C12"/>
    <mergeCell ref="D12:E12"/>
    <mergeCell ref="F12:G12"/>
    <mergeCell ref="H12:I12"/>
    <mergeCell ref="J12:K12"/>
    <mergeCell ref="L12:M12"/>
    <mergeCell ref="N12:O12"/>
    <mergeCell ref="P12:Q12"/>
    <mergeCell ref="R12:S12"/>
    <mergeCell ref="B13:M13"/>
    <mergeCell ref="N13:O13"/>
    <mergeCell ref="P13:Q13"/>
    <mergeCell ref="R13:S13"/>
    <mergeCell ref="B16:C18"/>
    <mergeCell ref="D16:E18"/>
    <mergeCell ref="F16:G18"/>
    <mergeCell ref="H16:I18"/>
    <mergeCell ref="J16:K18"/>
    <mergeCell ref="L16:M18"/>
    <mergeCell ref="P16:Q18"/>
    <mergeCell ref="R16:S18"/>
    <mergeCell ref="B19:C19"/>
    <mergeCell ref="D19:E19"/>
    <mergeCell ref="F19:G19"/>
    <mergeCell ref="H19:I19"/>
    <mergeCell ref="J19:K19"/>
    <mergeCell ref="L19:M19"/>
    <mergeCell ref="P19:Q19"/>
    <mergeCell ref="R19:S19"/>
    <mergeCell ref="T19:U19"/>
    <mergeCell ref="N19:O19"/>
    <mergeCell ref="B20:C20"/>
    <mergeCell ref="D20:E20"/>
    <mergeCell ref="F20:G20"/>
    <mergeCell ref="H20:I20"/>
    <mergeCell ref="J20:K20"/>
    <mergeCell ref="L20:M20"/>
    <mergeCell ref="P20:Q20"/>
    <mergeCell ref="R20:S20"/>
    <mergeCell ref="T20:U20"/>
    <mergeCell ref="N20:O20"/>
    <mergeCell ref="B21:C21"/>
    <mergeCell ref="D21:E21"/>
    <mergeCell ref="F21:G21"/>
    <mergeCell ref="H21:I21"/>
    <mergeCell ref="J21:K21"/>
    <mergeCell ref="L21:M21"/>
    <mergeCell ref="P21:Q21"/>
    <mergeCell ref="R21:S21"/>
    <mergeCell ref="T21:U21"/>
    <mergeCell ref="N21:O21"/>
    <mergeCell ref="B22:C22"/>
    <mergeCell ref="D22:E22"/>
    <mergeCell ref="F22:G22"/>
    <mergeCell ref="H22:I22"/>
    <mergeCell ref="J22:K22"/>
    <mergeCell ref="L22:M22"/>
    <mergeCell ref="P22:Q22"/>
    <mergeCell ref="R22:S22"/>
    <mergeCell ref="T22:U22"/>
    <mergeCell ref="N22:O22"/>
    <mergeCell ref="B23:C23"/>
    <mergeCell ref="D23:E23"/>
    <mergeCell ref="F23:G23"/>
    <mergeCell ref="H23:I23"/>
    <mergeCell ref="J23:K23"/>
    <mergeCell ref="L23:M23"/>
    <mergeCell ref="P23:Q23"/>
    <mergeCell ref="R23:S23"/>
    <mergeCell ref="T23:U23"/>
    <mergeCell ref="N23:O23"/>
    <mergeCell ref="T24:U24"/>
    <mergeCell ref="P25:Q25"/>
    <mergeCell ref="R25:S25"/>
    <mergeCell ref="T25:U25"/>
    <mergeCell ref="B24:C24"/>
    <mergeCell ref="D24:E24"/>
    <mergeCell ref="F24:G24"/>
    <mergeCell ref="H24:I24"/>
    <mergeCell ref="J24:K24"/>
    <mergeCell ref="L24:M24"/>
    <mergeCell ref="P24:Q24"/>
    <mergeCell ref="R24:S24"/>
    <mergeCell ref="B25:C25"/>
    <mergeCell ref="D25:E25"/>
    <mergeCell ref="F25:G25"/>
    <mergeCell ref="H25:I25"/>
    <mergeCell ref="J25:K25"/>
    <mergeCell ref="L25:M25"/>
    <mergeCell ref="N24:O24"/>
    <mergeCell ref="N25:O25"/>
    <mergeCell ref="P26:Q26"/>
    <mergeCell ref="R26:S26"/>
    <mergeCell ref="T26:U26"/>
    <mergeCell ref="P27:Q27"/>
    <mergeCell ref="R27:S27"/>
    <mergeCell ref="T27:U27"/>
    <mergeCell ref="B26:C26"/>
    <mergeCell ref="D26:E26"/>
    <mergeCell ref="F26:G26"/>
    <mergeCell ref="H26:I26"/>
    <mergeCell ref="J26:K26"/>
    <mergeCell ref="L26:M26"/>
    <mergeCell ref="N26:O26"/>
    <mergeCell ref="B27:O27"/>
    <mergeCell ref="D35:J35"/>
    <mergeCell ref="W35:Y35"/>
    <mergeCell ref="B32:C35"/>
    <mergeCell ref="D32:J32"/>
    <mergeCell ref="P32:Q32"/>
    <mergeCell ref="T32:U32"/>
    <mergeCell ref="W32:X32"/>
    <mergeCell ref="Y32:Z32"/>
    <mergeCell ref="D33:J33"/>
    <mergeCell ref="W33:Y33"/>
    <mergeCell ref="D34:J34"/>
    <mergeCell ref="W34:Y34"/>
    <mergeCell ref="Z33:AA33"/>
    <mergeCell ref="Z34:AA34"/>
  </mergeCells>
  <phoneticPr fontId="4"/>
  <conditionalFormatting sqref="W33:Y33">
    <cfRule type="expression" dxfId="6" priority="6" stopIfTrue="1">
      <formula>$W$33=0</formula>
    </cfRule>
  </conditionalFormatting>
  <conditionalFormatting sqref="W34:Y34">
    <cfRule type="expression" dxfId="5" priority="5" stopIfTrue="1">
      <formula>$W$34=0</formula>
    </cfRule>
  </conditionalFormatting>
  <conditionalFormatting sqref="W35:Y35">
    <cfRule type="expression" dxfId="4" priority="4" stopIfTrue="1">
      <formula>$W$35=0</formula>
    </cfRule>
  </conditionalFormatting>
  <conditionalFormatting sqref="P32:Q32">
    <cfRule type="expression" dxfId="3" priority="3" stopIfTrue="1">
      <formula>$P$32=0</formula>
    </cfRule>
  </conditionalFormatting>
  <conditionalFormatting sqref="T32:U32">
    <cfRule type="expression" dxfId="2" priority="2" stopIfTrue="1">
      <formula>$T$32=0</formula>
    </cfRule>
  </conditionalFormatting>
  <conditionalFormatting sqref="Y32:Z32">
    <cfRule type="expression" dxfId="1" priority="1" stopIfTrue="1">
      <formula>$Y$32=0</formula>
    </cfRule>
  </conditionalFormatting>
  <dataValidations count="3">
    <dataValidation type="list" allowBlank="1" showInputMessage="1" showErrorMessage="1" sqref="L8:M12">
      <formula1>"　,雨戸,ｼｬｯﾀｰ,障子"</formula1>
    </dataValidation>
    <dataValidation type="list" allowBlank="1" showInputMessage="1" showErrorMessage="1" sqref="D19:E26">
      <formula1>"屋根,天井,外気床,その他床"</formula1>
    </dataValidation>
    <dataValidation type="list" allowBlank="1" showInputMessage="1" showErrorMessage="1" sqref="N19:O26">
      <formula1>"　,1.0,0.7"</formula1>
    </dataValidation>
  </dataValidations>
  <pageMargins left="0.70866141732283472" right="0.70866141732283472" top="0.74803149606299213" bottom="0.74803149606299213" header="0.31496062992125984" footer="0.31496062992125984"/>
  <pageSetup paperSize="9" scale="89" orientation="portrait" r:id="rId1"/>
  <headerFooter>
    <oddHeader>&amp;Rver. 2.3[H28]</oddHeader>
    <oddFooter>&amp;Cⓒ　2022 hyoukakyoukai.All right reserved</oddFooter>
  </headerFooter>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F99FF"/>
  </sheetPr>
  <dimension ref="B1:BD159"/>
  <sheetViews>
    <sheetView showGridLines="0" zoomScale="90" zoomScaleNormal="90" zoomScaleSheetLayoutView="89" workbookViewId="0">
      <selection activeCell="D13" sqref="D13:G13"/>
    </sheetView>
  </sheetViews>
  <sheetFormatPr defaultColWidth="8.90625" defaultRowHeight="12.95"/>
  <cols>
    <col min="1" max="1" width="0.6328125" customWidth="1"/>
    <col min="2" max="3" width="4.08984375" customWidth="1"/>
    <col min="4" max="30" width="3.6328125" customWidth="1"/>
    <col min="31" max="42" width="8.36328125" style="38" hidden="1" customWidth="1"/>
    <col min="43" max="54" width="3.6328125" style="38" customWidth="1"/>
    <col min="55" max="56" width="9" style="38"/>
  </cols>
  <sheetData>
    <row r="1" spans="2:56" ht="3.75" customHeight="1"/>
    <row r="2" spans="2:56" ht="30.05" customHeight="1">
      <c r="B2" s="653" t="s">
        <v>164</v>
      </c>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c r="AC2" s="653"/>
      <c r="AG2" s="90" t="s">
        <v>255</v>
      </c>
    </row>
    <row r="3" spans="2:56" s="3" customFormat="1" ht="27.1" customHeight="1">
      <c r="B3" s="98" t="s">
        <v>256</v>
      </c>
      <c r="J3" s="99"/>
      <c r="K3" s="974" t="s">
        <v>257</v>
      </c>
      <c r="L3" s="975"/>
      <c r="M3" s="975"/>
      <c r="N3" s="976"/>
      <c r="O3" s="100"/>
      <c r="P3" s="974" t="s">
        <v>258</v>
      </c>
      <c r="Q3" s="975"/>
      <c r="R3" s="975"/>
      <c r="S3" s="976"/>
      <c r="AE3" s="91"/>
      <c r="AF3" s="91"/>
      <c r="AG3" s="101">
        <v>1</v>
      </c>
      <c r="AH3" s="91"/>
      <c r="AI3" s="91"/>
      <c r="AJ3" s="91"/>
      <c r="AK3" s="91"/>
      <c r="AL3" s="91"/>
      <c r="AM3" s="91"/>
      <c r="AN3" s="91"/>
      <c r="AO3" s="91"/>
      <c r="AP3" s="91"/>
      <c r="AQ3" s="91"/>
      <c r="AR3" s="91"/>
      <c r="AS3" s="91"/>
      <c r="AT3" s="91"/>
      <c r="AU3" s="91"/>
      <c r="AV3" s="91"/>
      <c r="AW3" s="91"/>
      <c r="AX3" s="91"/>
      <c r="AY3" s="91"/>
      <c r="AZ3" s="91"/>
      <c r="BA3" s="91"/>
      <c r="BB3" s="91"/>
      <c r="BC3" s="91"/>
      <c r="BD3" s="91"/>
    </row>
    <row r="4" spans="2:56" s="3" customFormat="1" ht="20.100000000000001" customHeight="1" thickBot="1">
      <c r="B4" s="4" t="s">
        <v>283</v>
      </c>
      <c r="C4" s="2"/>
      <c r="D4" s="2"/>
      <c r="E4" s="2"/>
      <c r="F4" s="2"/>
      <c r="G4" s="2"/>
      <c r="H4" s="2"/>
      <c r="I4" s="2"/>
      <c r="J4" s="102"/>
      <c r="K4" s="102"/>
      <c r="L4" s="102"/>
      <c r="M4" s="102"/>
      <c r="N4" s="102"/>
      <c r="O4" s="102"/>
      <c r="P4" s="102"/>
      <c r="Q4" s="102"/>
      <c r="R4" s="102"/>
      <c r="S4" s="102"/>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row>
    <row r="5" spans="2:56" s="3" customFormat="1" ht="20.100000000000001" customHeight="1">
      <c r="B5" s="876" t="s">
        <v>34</v>
      </c>
      <c r="C5" s="877"/>
      <c r="D5" s="660" t="s">
        <v>35</v>
      </c>
      <c r="E5" s="660"/>
      <c r="F5" s="660"/>
      <c r="G5" s="461"/>
      <c r="H5" s="978" t="s">
        <v>121</v>
      </c>
      <c r="I5" s="979"/>
      <c r="J5" s="102"/>
      <c r="K5" s="102"/>
      <c r="L5" s="102"/>
      <c r="M5" s="102"/>
      <c r="N5" s="102"/>
      <c r="O5" s="102"/>
      <c r="P5" s="102"/>
      <c r="Q5" s="102"/>
      <c r="R5" s="102"/>
      <c r="S5" s="102"/>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row>
    <row r="6" spans="2:56" s="3" customFormat="1" ht="20.100000000000001" customHeight="1" thickBot="1">
      <c r="B6" s="880"/>
      <c r="C6" s="881"/>
      <c r="D6" s="664"/>
      <c r="E6" s="664"/>
      <c r="F6" s="664"/>
      <c r="G6" s="977"/>
      <c r="H6" s="980"/>
      <c r="I6" s="98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row>
    <row r="7" spans="2:56" s="3" customFormat="1" ht="20.100000000000001" customHeight="1">
      <c r="B7" s="970"/>
      <c r="C7" s="971"/>
      <c r="D7" s="972"/>
      <c r="E7" s="972"/>
      <c r="F7" s="972"/>
      <c r="G7" s="972"/>
      <c r="H7" s="972"/>
      <c r="I7" s="973"/>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row>
    <row r="8" spans="2:56" s="3" customFormat="1" ht="20.100000000000001" customHeight="1">
      <c r="B8" s="957"/>
      <c r="C8" s="958"/>
      <c r="D8" s="969"/>
      <c r="E8" s="969"/>
      <c r="F8" s="969"/>
      <c r="G8" s="969"/>
      <c r="H8" s="959"/>
      <c r="I8" s="960"/>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row>
    <row r="9" spans="2:56" s="3" customFormat="1" ht="20.100000000000001" customHeight="1">
      <c r="B9" s="957"/>
      <c r="C9" s="958"/>
      <c r="D9" s="969"/>
      <c r="E9" s="969"/>
      <c r="F9" s="969"/>
      <c r="G9" s="969"/>
      <c r="H9" s="959"/>
      <c r="I9" s="960"/>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row>
    <row r="10" spans="2:56" s="3" customFormat="1" ht="20.100000000000001" customHeight="1">
      <c r="B10" s="957"/>
      <c r="C10" s="958"/>
      <c r="D10" s="969"/>
      <c r="E10" s="969"/>
      <c r="F10" s="969"/>
      <c r="G10" s="969"/>
      <c r="H10" s="959"/>
      <c r="I10" s="960"/>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row>
    <row r="11" spans="2:56" s="3" customFormat="1" ht="20.100000000000001" customHeight="1">
      <c r="B11" s="965"/>
      <c r="C11" s="966"/>
      <c r="D11" s="967"/>
      <c r="E11" s="967"/>
      <c r="F11" s="967"/>
      <c r="G11" s="967"/>
      <c r="H11" s="967"/>
      <c r="I11" s="968"/>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row>
    <row r="12" spans="2:56" s="3" customFormat="1" ht="20.100000000000001" customHeight="1">
      <c r="B12" s="957"/>
      <c r="C12" s="958"/>
      <c r="D12" s="959"/>
      <c r="E12" s="959"/>
      <c r="F12" s="959"/>
      <c r="G12" s="959"/>
      <c r="H12" s="959"/>
      <c r="I12" s="960"/>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row>
    <row r="13" spans="2:56" s="3" customFormat="1" ht="20.100000000000001" customHeight="1">
      <c r="B13" s="957"/>
      <c r="C13" s="958"/>
      <c r="D13" s="959"/>
      <c r="E13" s="959"/>
      <c r="F13" s="959"/>
      <c r="G13" s="959"/>
      <c r="H13" s="959"/>
      <c r="I13" s="960"/>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row>
    <row r="14" spans="2:56" s="3" customFormat="1" ht="20.100000000000001" customHeight="1" thickBot="1">
      <c r="B14" s="961"/>
      <c r="C14" s="962"/>
      <c r="D14" s="963"/>
      <c r="E14" s="963"/>
      <c r="F14" s="963"/>
      <c r="G14" s="963"/>
      <c r="H14" s="963"/>
      <c r="I14" s="964"/>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row>
    <row r="15" spans="2:56" s="3" customFormat="1" ht="20.100000000000001" customHeight="1" thickBot="1">
      <c r="B15" s="956" t="s">
        <v>42</v>
      </c>
      <c r="C15" s="923"/>
      <c r="D15" s="923"/>
      <c r="E15" s="923"/>
      <c r="F15" s="923"/>
      <c r="G15" s="923"/>
      <c r="H15" s="725">
        <f>SUM(H7:I14)</f>
        <v>0</v>
      </c>
      <c r="I15" s="726"/>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row>
    <row r="16" spans="2:56" s="3" customFormat="1" ht="20.100000000000001" customHeight="1">
      <c r="B16" s="2" t="s">
        <v>259</v>
      </c>
      <c r="C16" s="103"/>
      <c r="D16" s="103"/>
      <c r="E16" s="103"/>
      <c r="F16" s="103"/>
      <c r="G16" s="103"/>
      <c r="H16" s="104"/>
      <c r="I16" s="104"/>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row>
    <row r="17" spans="2:56" s="3" customFormat="1" ht="20.100000000000001" customHeight="1">
      <c r="B17" s="2"/>
      <c r="C17" s="103"/>
      <c r="D17" s="103"/>
      <c r="E17" s="103"/>
      <c r="F17" s="103"/>
      <c r="G17" s="103"/>
      <c r="H17" s="104"/>
      <c r="I17" s="104"/>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row>
    <row r="18" spans="2:56" s="3" customFormat="1" ht="20.100000000000001" customHeight="1">
      <c r="B18" s="4"/>
      <c r="C18" s="103"/>
      <c r="D18" s="103"/>
      <c r="E18" s="103"/>
      <c r="F18" s="103"/>
      <c r="G18" s="103"/>
      <c r="H18" s="104"/>
      <c r="I18" s="104"/>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row>
    <row r="19" spans="2:56" s="2" customFormat="1" ht="20.100000000000001" customHeight="1" thickBot="1">
      <c r="B19" s="4" t="s">
        <v>282</v>
      </c>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row>
    <row r="20" spans="2:56" s="2" customFormat="1" ht="20.100000000000001" customHeight="1">
      <c r="B20" s="659" t="s">
        <v>34</v>
      </c>
      <c r="C20" s="660"/>
      <c r="D20" s="660" t="s">
        <v>35</v>
      </c>
      <c r="E20" s="660"/>
      <c r="F20" s="660"/>
      <c r="G20" s="660"/>
      <c r="H20" s="743" t="s">
        <v>165</v>
      </c>
      <c r="I20" s="926"/>
      <c r="J20" s="744"/>
      <c r="K20" s="743" t="s">
        <v>124</v>
      </c>
      <c r="L20" s="926"/>
      <c r="M20" s="744"/>
      <c r="N20" s="743" t="s">
        <v>136</v>
      </c>
      <c r="O20" s="926"/>
      <c r="P20" s="744"/>
      <c r="Q20" s="743" t="s">
        <v>123</v>
      </c>
      <c r="R20" s="459"/>
      <c r="S20" s="460"/>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row>
    <row r="21" spans="2:56" s="2" customFormat="1" ht="20.100000000000001" customHeight="1" thickBot="1">
      <c r="B21" s="663"/>
      <c r="C21" s="664"/>
      <c r="D21" s="664"/>
      <c r="E21" s="664"/>
      <c r="F21" s="664"/>
      <c r="G21" s="664"/>
      <c r="H21" s="648"/>
      <c r="I21" s="927"/>
      <c r="J21" s="747"/>
      <c r="K21" s="648"/>
      <c r="L21" s="927"/>
      <c r="M21" s="747"/>
      <c r="N21" s="648"/>
      <c r="O21" s="927"/>
      <c r="P21" s="747"/>
      <c r="Q21" s="683"/>
      <c r="R21" s="644"/>
      <c r="S21" s="750"/>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row>
    <row r="22" spans="2:56" s="2" customFormat="1" ht="20.100000000000001" customHeight="1">
      <c r="B22" s="951" t="str">
        <f>IF(B7="","",B7)</f>
        <v/>
      </c>
      <c r="C22" s="952"/>
      <c r="D22" s="953" t="str">
        <f>IF(D7="","",D7)</f>
        <v/>
      </c>
      <c r="E22" s="954"/>
      <c r="F22" s="954"/>
      <c r="G22" s="952"/>
      <c r="H22" s="776"/>
      <c r="I22" s="918"/>
      <c r="J22" s="777"/>
      <c r="K22" s="776"/>
      <c r="L22" s="918"/>
      <c r="M22" s="777"/>
      <c r="N22" s="919"/>
      <c r="O22" s="920"/>
      <c r="P22" s="921"/>
      <c r="Q22" s="855" t="str">
        <f>IF(H22="","",K22*H22*AH22)</f>
        <v/>
      </c>
      <c r="R22" s="922"/>
      <c r="S22" s="955"/>
      <c r="AE22" s="91"/>
      <c r="AF22" s="91"/>
      <c r="AG22" s="58" t="b">
        <v>0</v>
      </c>
      <c r="AH22" s="58">
        <f t="shared" ref="AH22:AH29" si="0">IF(AG22=TRUE,0.7,1)</f>
        <v>1</v>
      </c>
      <c r="AI22" s="91"/>
      <c r="AJ22" s="91"/>
      <c r="AK22" s="91"/>
      <c r="AL22" s="91"/>
      <c r="AM22" s="91"/>
      <c r="AN22" s="91"/>
      <c r="AO22" s="91"/>
      <c r="AP22" s="91"/>
      <c r="AQ22" s="91"/>
      <c r="AR22" s="91"/>
      <c r="AS22" s="91"/>
      <c r="AT22" s="91"/>
      <c r="AU22" s="91"/>
      <c r="AV22" s="91"/>
      <c r="AW22" s="91"/>
      <c r="AX22" s="91"/>
      <c r="AY22" s="91"/>
      <c r="AZ22" s="91"/>
      <c r="BA22" s="91"/>
      <c r="BB22" s="91"/>
      <c r="BC22" s="91"/>
      <c r="BD22" s="91"/>
    </row>
    <row r="23" spans="2:56" s="2" customFormat="1" ht="20.100000000000001" customHeight="1">
      <c r="B23" s="949" t="str">
        <f>IF(B8="","",B8)</f>
        <v/>
      </c>
      <c r="C23" s="950"/>
      <c r="D23" s="946" t="str">
        <f>IF(D8="","",D8)</f>
        <v/>
      </c>
      <c r="E23" s="947"/>
      <c r="F23" s="947"/>
      <c r="G23" s="945"/>
      <c r="H23" s="714"/>
      <c r="I23" s="910"/>
      <c r="J23" s="717"/>
      <c r="K23" s="714"/>
      <c r="L23" s="910"/>
      <c r="M23" s="717"/>
      <c r="N23" s="911"/>
      <c r="O23" s="912"/>
      <c r="P23" s="913"/>
      <c r="Q23" s="718" t="str">
        <f>IF(H23="","",K23*H23*AH23)</f>
        <v/>
      </c>
      <c r="R23" s="948"/>
      <c r="S23" s="719"/>
      <c r="AE23" s="91"/>
      <c r="AF23" s="91"/>
      <c r="AG23" s="58" t="b">
        <v>0</v>
      </c>
      <c r="AH23" s="58">
        <f t="shared" si="0"/>
        <v>1</v>
      </c>
      <c r="AI23" s="91"/>
      <c r="AJ23" s="91"/>
      <c r="AK23" s="91"/>
      <c r="AL23" s="91"/>
      <c r="AM23" s="91"/>
      <c r="AN23" s="91"/>
      <c r="AO23" s="91"/>
      <c r="AP23" s="91"/>
      <c r="AQ23" s="91"/>
      <c r="AR23" s="91"/>
      <c r="AS23" s="91"/>
      <c r="AT23" s="91"/>
      <c r="AU23" s="91"/>
      <c r="AV23" s="91"/>
      <c r="AW23" s="91"/>
      <c r="AX23" s="91"/>
      <c r="AY23" s="91"/>
      <c r="AZ23" s="91"/>
      <c r="BA23" s="91"/>
      <c r="BB23" s="91"/>
      <c r="BC23" s="91"/>
      <c r="BD23" s="91"/>
    </row>
    <row r="24" spans="2:56" s="2" customFormat="1" ht="20.100000000000001" customHeight="1">
      <c r="B24" s="944" t="str">
        <f>IF(B9="","",B9)</f>
        <v/>
      </c>
      <c r="C24" s="945"/>
      <c r="D24" s="946" t="str">
        <f>IF(D9="","",D9)</f>
        <v/>
      </c>
      <c r="E24" s="947"/>
      <c r="F24" s="947"/>
      <c r="G24" s="945"/>
      <c r="H24" s="714"/>
      <c r="I24" s="910"/>
      <c r="J24" s="717"/>
      <c r="K24" s="714"/>
      <c r="L24" s="910"/>
      <c r="M24" s="717"/>
      <c r="N24" s="911"/>
      <c r="O24" s="912"/>
      <c r="P24" s="913"/>
      <c r="Q24" s="718" t="str">
        <f>IF(H24="","",K24*H24*AH24)</f>
        <v/>
      </c>
      <c r="R24" s="948"/>
      <c r="S24" s="719"/>
      <c r="AE24" s="91"/>
      <c r="AF24" s="91"/>
      <c r="AG24" s="58" t="b">
        <v>0</v>
      </c>
      <c r="AH24" s="58">
        <f t="shared" si="0"/>
        <v>1</v>
      </c>
      <c r="AI24" s="91"/>
      <c r="AJ24" s="91"/>
      <c r="AK24" s="91"/>
      <c r="AL24" s="91"/>
      <c r="AM24" s="91"/>
      <c r="AN24" s="91"/>
      <c r="AO24" s="91"/>
      <c r="AP24" s="91"/>
      <c r="AQ24" s="91"/>
      <c r="AR24" s="91"/>
      <c r="AS24" s="91"/>
      <c r="AT24" s="91"/>
      <c r="AU24" s="91"/>
      <c r="AV24" s="91"/>
      <c r="AW24" s="91"/>
      <c r="AX24" s="91"/>
      <c r="AY24" s="91"/>
      <c r="AZ24" s="91"/>
      <c r="BA24" s="91"/>
      <c r="BB24" s="91"/>
      <c r="BC24" s="91"/>
      <c r="BD24" s="91"/>
    </row>
    <row r="25" spans="2:56" s="2" customFormat="1" ht="20.100000000000001" customHeight="1">
      <c r="B25" s="944" t="str">
        <f>IF(B10="","",B10)</f>
        <v/>
      </c>
      <c r="C25" s="945"/>
      <c r="D25" s="946" t="str">
        <f>IF(D10="","",D10)</f>
        <v/>
      </c>
      <c r="E25" s="947"/>
      <c r="F25" s="947"/>
      <c r="G25" s="945"/>
      <c r="H25" s="714"/>
      <c r="I25" s="910"/>
      <c r="J25" s="717"/>
      <c r="K25" s="714"/>
      <c r="L25" s="910"/>
      <c r="M25" s="717"/>
      <c r="N25" s="911"/>
      <c r="O25" s="912"/>
      <c r="P25" s="913"/>
      <c r="Q25" s="718" t="str">
        <f>IF(H25="","",K25*H25*AH25)</f>
        <v/>
      </c>
      <c r="R25" s="948"/>
      <c r="S25" s="719"/>
      <c r="AE25" s="91"/>
      <c r="AF25" s="91"/>
      <c r="AG25" s="58" t="b">
        <v>0</v>
      </c>
      <c r="AH25" s="58">
        <f t="shared" si="0"/>
        <v>1</v>
      </c>
      <c r="AI25" s="91"/>
      <c r="AJ25" s="91"/>
      <c r="AK25" s="91"/>
      <c r="AL25" s="91"/>
      <c r="AM25" s="91"/>
      <c r="AN25" s="91"/>
      <c r="AO25" s="91"/>
      <c r="AP25" s="91"/>
      <c r="AQ25" s="91"/>
      <c r="AR25" s="91"/>
      <c r="AS25" s="91"/>
      <c r="AT25" s="91"/>
      <c r="AU25" s="91"/>
      <c r="AV25" s="91"/>
      <c r="AW25" s="91"/>
      <c r="AX25" s="91"/>
      <c r="AY25" s="91"/>
      <c r="AZ25" s="91"/>
      <c r="BA25" s="91"/>
      <c r="BB25" s="91"/>
      <c r="BC25" s="91"/>
      <c r="BD25" s="91"/>
    </row>
    <row r="26" spans="2:56" s="2" customFormat="1" ht="20.100000000000001" customHeight="1">
      <c r="B26" s="941" t="str">
        <f>IF(B11="","",B11)</f>
        <v/>
      </c>
      <c r="C26" s="942"/>
      <c r="D26" s="942" t="str">
        <f>IF(D11="","",D11)</f>
        <v/>
      </c>
      <c r="E26" s="942"/>
      <c r="F26" s="942"/>
      <c r="G26" s="942"/>
      <c r="H26" s="676"/>
      <c r="I26" s="676"/>
      <c r="J26" s="676"/>
      <c r="K26" s="676"/>
      <c r="L26" s="676"/>
      <c r="M26" s="676"/>
      <c r="N26" s="943"/>
      <c r="O26" s="943"/>
      <c r="P26" s="943"/>
      <c r="Q26" s="705" t="str">
        <f>IF(H26="","",K26*H26*AH26)</f>
        <v/>
      </c>
      <c r="R26" s="705"/>
      <c r="S26" s="706"/>
      <c r="AE26" s="91"/>
      <c r="AF26" s="91"/>
      <c r="AG26" s="58" t="b">
        <v>0</v>
      </c>
      <c r="AH26" s="58">
        <f t="shared" si="0"/>
        <v>1</v>
      </c>
      <c r="AI26" s="91"/>
      <c r="AJ26" s="91"/>
      <c r="AK26" s="91"/>
      <c r="AL26" s="91"/>
      <c r="AM26" s="91"/>
      <c r="AN26" s="91"/>
      <c r="AO26" s="91"/>
      <c r="AP26" s="91"/>
      <c r="AQ26" s="91"/>
      <c r="AR26" s="91"/>
      <c r="AS26" s="91"/>
      <c r="AT26" s="91"/>
      <c r="AU26" s="91"/>
      <c r="AV26" s="91"/>
      <c r="AW26" s="91"/>
      <c r="AX26" s="91"/>
      <c r="AY26" s="91"/>
      <c r="AZ26" s="91"/>
      <c r="BA26" s="91"/>
      <c r="BB26" s="91"/>
      <c r="BC26" s="91"/>
      <c r="BD26" s="91"/>
    </row>
    <row r="27" spans="2:56" s="2" customFormat="1" ht="20.100000000000001" customHeight="1">
      <c r="B27" s="941" t="str">
        <f t="shared" ref="B27:B29" si="1">IF(B12="","",B12)</f>
        <v/>
      </c>
      <c r="C27" s="942"/>
      <c r="D27" s="942" t="str">
        <f t="shared" ref="D27:D29" si="2">IF(D12="","",D12)</f>
        <v/>
      </c>
      <c r="E27" s="942"/>
      <c r="F27" s="942"/>
      <c r="G27" s="942"/>
      <c r="H27" s="676"/>
      <c r="I27" s="676"/>
      <c r="J27" s="676"/>
      <c r="K27" s="676"/>
      <c r="L27" s="676"/>
      <c r="M27" s="676"/>
      <c r="N27" s="943"/>
      <c r="O27" s="943"/>
      <c r="P27" s="943"/>
      <c r="Q27" s="705" t="str">
        <f t="shared" ref="Q27:Q29" si="3">IF(H27="","",K27*H27*AH27)</f>
        <v/>
      </c>
      <c r="R27" s="705"/>
      <c r="S27" s="706"/>
      <c r="T27" s="105"/>
      <c r="U27" s="105"/>
      <c r="AE27" s="91"/>
      <c r="AF27" s="91"/>
      <c r="AG27" s="58" t="b">
        <v>0</v>
      </c>
      <c r="AH27" s="58">
        <f t="shared" si="0"/>
        <v>1</v>
      </c>
      <c r="AI27" s="91"/>
      <c r="AJ27" s="91"/>
      <c r="AK27" s="91"/>
      <c r="AL27" s="91"/>
      <c r="AM27" s="91"/>
      <c r="AN27" s="91"/>
      <c r="AO27" s="91"/>
      <c r="AP27" s="91"/>
      <c r="AQ27" s="91"/>
      <c r="AR27" s="91"/>
      <c r="AS27" s="91"/>
      <c r="AT27" s="91"/>
      <c r="AU27" s="91"/>
      <c r="AV27" s="91"/>
      <c r="AW27" s="91"/>
      <c r="AX27" s="91"/>
      <c r="AY27" s="91"/>
      <c r="AZ27" s="91"/>
      <c r="BA27" s="91"/>
      <c r="BB27" s="91"/>
      <c r="BC27" s="91"/>
      <c r="BD27" s="91"/>
    </row>
    <row r="28" spans="2:56" s="2" customFormat="1" ht="20.100000000000001" customHeight="1">
      <c r="B28" s="941" t="str">
        <f t="shared" si="1"/>
        <v/>
      </c>
      <c r="C28" s="942"/>
      <c r="D28" s="942" t="str">
        <f t="shared" si="2"/>
        <v/>
      </c>
      <c r="E28" s="942"/>
      <c r="F28" s="942"/>
      <c r="G28" s="942"/>
      <c r="H28" s="676"/>
      <c r="I28" s="676"/>
      <c r="J28" s="676"/>
      <c r="K28" s="676"/>
      <c r="L28" s="676"/>
      <c r="M28" s="676"/>
      <c r="N28" s="943"/>
      <c r="O28" s="943"/>
      <c r="P28" s="943"/>
      <c r="Q28" s="705" t="str">
        <f t="shared" si="3"/>
        <v/>
      </c>
      <c r="R28" s="705"/>
      <c r="S28" s="706"/>
      <c r="T28" s="105"/>
      <c r="U28" s="105"/>
      <c r="AE28" s="91"/>
      <c r="AF28" s="91"/>
      <c r="AG28" s="58" t="b">
        <v>0</v>
      </c>
      <c r="AH28" s="58">
        <f t="shared" si="0"/>
        <v>1</v>
      </c>
      <c r="AI28" s="91"/>
      <c r="AJ28" s="91"/>
      <c r="AK28" s="91"/>
      <c r="AL28" s="91"/>
      <c r="AM28" s="91"/>
      <c r="AN28" s="91"/>
      <c r="AO28" s="91"/>
      <c r="AP28" s="91"/>
      <c r="AQ28" s="91"/>
      <c r="AR28" s="91"/>
      <c r="AS28" s="91"/>
      <c r="AT28" s="91"/>
      <c r="AU28" s="91"/>
      <c r="AV28" s="91"/>
      <c r="AW28" s="91"/>
      <c r="AX28" s="91"/>
      <c r="AY28" s="91"/>
      <c r="AZ28" s="91"/>
      <c r="BA28" s="91"/>
      <c r="BB28" s="91"/>
      <c r="BC28" s="91"/>
      <c r="BD28" s="91"/>
    </row>
    <row r="29" spans="2:56" s="2" customFormat="1" ht="20.100000000000001" customHeight="1" thickBot="1">
      <c r="B29" s="928" t="str">
        <f t="shared" si="1"/>
        <v/>
      </c>
      <c r="C29" s="929"/>
      <c r="D29" s="930" t="str">
        <f t="shared" si="2"/>
        <v/>
      </c>
      <c r="E29" s="931"/>
      <c r="F29" s="931"/>
      <c r="G29" s="929"/>
      <c r="H29" s="932"/>
      <c r="I29" s="933"/>
      <c r="J29" s="934"/>
      <c r="K29" s="932"/>
      <c r="L29" s="933"/>
      <c r="M29" s="934"/>
      <c r="N29" s="935"/>
      <c r="O29" s="936"/>
      <c r="P29" s="937"/>
      <c r="Q29" s="938" t="str">
        <f t="shared" si="3"/>
        <v/>
      </c>
      <c r="R29" s="939"/>
      <c r="S29" s="940"/>
      <c r="AE29" s="91"/>
      <c r="AF29" s="91"/>
      <c r="AG29" s="58" t="b">
        <v>0</v>
      </c>
      <c r="AH29" s="58">
        <f t="shared" si="0"/>
        <v>1</v>
      </c>
      <c r="AI29" s="91"/>
      <c r="AJ29" s="91"/>
      <c r="AK29" s="91"/>
      <c r="AL29" s="91"/>
      <c r="AM29" s="91"/>
      <c r="AN29" s="91"/>
      <c r="AO29" s="91"/>
      <c r="AP29" s="91"/>
      <c r="AQ29" s="91"/>
      <c r="AR29" s="91"/>
      <c r="AS29" s="91"/>
      <c r="AT29" s="91"/>
      <c r="AU29" s="91"/>
      <c r="AV29" s="91"/>
      <c r="AW29" s="91"/>
      <c r="AX29" s="91"/>
      <c r="AY29" s="91"/>
      <c r="AZ29" s="91"/>
      <c r="BA29" s="91"/>
      <c r="BB29" s="91"/>
      <c r="BC29" s="91"/>
      <c r="BD29" s="91"/>
    </row>
    <row r="30" spans="2:56" s="2" customFormat="1" ht="20.100000000000001" customHeight="1" thickBot="1">
      <c r="B30" s="635" t="s">
        <v>125</v>
      </c>
      <c r="C30" s="636"/>
      <c r="D30" s="636"/>
      <c r="E30" s="636"/>
      <c r="F30" s="636"/>
      <c r="G30" s="636"/>
      <c r="H30" s="725">
        <f>SUM(H22:J29)</f>
        <v>0</v>
      </c>
      <c r="I30" s="725"/>
      <c r="J30" s="725"/>
      <c r="K30" s="902" t="s">
        <v>79</v>
      </c>
      <c r="L30" s="903"/>
      <c r="M30" s="903"/>
      <c r="N30" s="923" t="s">
        <v>79</v>
      </c>
      <c r="O30" s="923"/>
      <c r="P30" s="923"/>
      <c r="Q30" s="824">
        <f>SUM(Q22:S29)</f>
        <v>0</v>
      </c>
      <c r="R30" s="924"/>
      <c r="S30" s="925"/>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row>
    <row r="31" spans="2:56" s="2" customFormat="1" ht="20.100000000000001" customHeight="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row>
    <row r="32" spans="2:56" s="3" customFormat="1" ht="20.100000000000001" customHeight="1" thickBot="1">
      <c r="B32" s="4" t="s">
        <v>287</v>
      </c>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row>
    <row r="33" spans="2:56" s="3" customFormat="1" ht="20.100000000000001" customHeight="1">
      <c r="B33" s="738" t="s">
        <v>0</v>
      </c>
      <c r="C33" s="459"/>
      <c r="D33" s="459"/>
      <c r="E33" s="751" t="s">
        <v>119</v>
      </c>
      <c r="F33" s="459"/>
      <c r="G33" s="739"/>
      <c r="H33" s="743" t="s">
        <v>121</v>
      </c>
      <c r="I33" s="459"/>
      <c r="J33" s="739"/>
      <c r="K33" s="743" t="s">
        <v>122</v>
      </c>
      <c r="L33" s="459"/>
      <c r="M33" s="739"/>
      <c r="N33" s="743" t="s">
        <v>136</v>
      </c>
      <c r="O33" s="926"/>
      <c r="P33" s="744"/>
      <c r="Q33" s="914" t="s">
        <v>166</v>
      </c>
      <c r="R33" s="914"/>
      <c r="S33" s="914"/>
      <c r="T33" s="914" t="s">
        <v>167</v>
      </c>
      <c r="U33" s="914"/>
      <c r="V33" s="914"/>
      <c r="W33" s="743" t="s">
        <v>123</v>
      </c>
      <c r="X33" s="459"/>
      <c r="Y33" s="460"/>
      <c r="Z33" s="2"/>
      <c r="AE33" s="91" t="s">
        <v>127</v>
      </c>
      <c r="AF33" s="91"/>
      <c r="AG33" s="91"/>
      <c r="AH33" s="91"/>
      <c r="AI33" s="91"/>
      <c r="AJ33" s="916" t="s">
        <v>137</v>
      </c>
      <c r="AK33" s="916"/>
      <c r="AL33" s="91"/>
      <c r="AM33" s="106"/>
      <c r="AN33" s="91"/>
      <c r="AO33" s="91"/>
      <c r="AP33" s="91"/>
      <c r="AQ33" s="91"/>
      <c r="AR33" s="91"/>
      <c r="AS33" s="91"/>
      <c r="AT33" s="91"/>
      <c r="AU33" s="91"/>
      <c r="AV33" s="91"/>
      <c r="AW33" s="91"/>
      <c r="AX33" s="91"/>
      <c r="AY33" s="91"/>
      <c r="AZ33" s="91"/>
      <c r="BA33" s="91"/>
      <c r="BB33" s="91"/>
      <c r="BC33" s="91"/>
      <c r="BD33" s="91"/>
    </row>
    <row r="34" spans="2:56" s="3" customFormat="1" ht="20.100000000000001" customHeight="1" thickBot="1">
      <c r="B34" s="742"/>
      <c r="C34" s="644"/>
      <c r="D34" s="644"/>
      <c r="E34" s="683"/>
      <c r="F34" s="644"/>
      <c r="G34" s="645"/>
      <c r="H34" s="683"/>
      <c r="I34" s="644"/>
      <c r="J34" s="645"/>
      <c r="K34" s="683"/>
      <c r="L34" s="644"/>
      <c r="M34" s="645"/>
      <c r="N34" s="648"/>
      <c r="O34" s="927"/>
      <c r="P34" s="747"/>
      <c r="Q34" s="915"/>
      <c r="R34" s="915"/>
      <c r="S34" s="915"/>
      <c r="T34" s="915"/>
      <c r="U34" s="915"/>
      <c r="V34" s="915"/>
      <c r="W34" s="683"/>
      <c r="X34" s="644"/>
      <c r="Y34" s="750"/>
      <c r="Z34" s="2"/>
      <c r="AE34" s="91"/>
      <c r="AF34" s="91"/>
      <c r="AG34" s="107"/>
      <c r="AH34" s="108"/>
      <c r="AI34" s="107"/>
      <c r="AJ34" s="109" t="s">
        <v>138</v>
      </c>
      <c r="AK34" s="109" t="s">
        <v>139</v>
      </c>
      <c r="AL34" s="91"/>
      <c r="AM34" s="91"/>
      <c r="AN34" s="106" t="s">
        <v>140</v>
      </c>
      <c r="AO34" s="106"/>
      <c r="AP34" s="106" t="s">
        <v>141</v>
      </c>
      <c r="AQ34" s="91"/>
      <c r="AR34" s="91"/>
      <c r="AS34" s="91"/>
      <c r="AT34" s="91"/>
      <c r="AU34" s="91"/>
      <c r="AV34" s="91"/>
      <c r="AW34" s="91"/>
      <c r="AX34" s="91"/>
      <c r="AY34" s="91"/>
      <c r="AZ34" s="91"/>
      <c r="BA34" s="91"/>
      <c r="BB34" s="91"/>
      <c r="BC34" s="91"/>
      <c r="BD34" s="91"/>
    </row>
    <row r="35" spans="2:56" s="2" customFormat="1" ht="20.100000000000001" customHeight="1">
      <c r="B35" s="847"/>
      <c r="C35" s="917"/>
      <c r="D35" s="917"/>
      <c r="E35" s="776"/>
      <c r="F35" s="918"/>
      <c r="G35" s="777"/>
      <c r="H35" s="776"/>
      <c r="I35" s="918"/>
      <c r="J35" s="777"/>
      <c r="K35" s="776"/>
      <c r="L35" s="918"/>
      <c r="M35" s="777"/>
      <c r="N35" s="919" t="s">
        <v>44</v>
      </c>
      <c r="O35" s="920"/>
      <c r="P35" s="921"/>
      <c r="Q35" s="855" t="str">
        <f>IF(H35="","",IF(AG35=TRUE,0,H35*K35*0.034*AJ35))</f>
        <v/>
      </c>
      <c r="R35" s="922"/>
      <c r="S35" s="856"/>
      <c r="T35" s="705" t="str">
        <f>IF(H35="","",IF(AG35=TRUE,0,H35*K35*0.034*AK35))</f>
        <v/>
      </c>
      <c r="U35" s="705"/>
      <c r="V35" s="705"/>
      <c r="W35" s="761" t="str">
        <f>IF(H35="","",K35*H35*AH35)</f>
        <v/>
      </c>
      <c r="X35" s="761"/>
      <c r="Y35" s="762"/>
      <c r="AE35" s="91" t="s">
        <v>128</v>
      </c>
      <c r="AF35" s="91"/>
      <c r="AG35" s="58" t="b">
        <v>0</v>
      </c>
      <c r="AH35" s="58">
        <f>IF(AG35=TRUE,0.7,1)</f>
        <v>1</v>
      </c>
      <c r="AI35" s="91"/>
      <c r="AJ35" s="58" t="e">
        <f>VLOOKUP(E35,夏方位係数,2,FALSE)</f>
        <v>#N/A</v>
      </c>
      <c r="AK35" s="58" t="e">
        <f t="shared" ref="AK35:AK44" si="4">VLOOKUP(E35,冬方位係数,2,FALSE)</f>
        <v>#N/A</v>
      </c>
      <c r="AL35" s="91"/>
      <c r="AM35" s="110" t="s">
        <v>142</v>
      </c>
      <c r="AN35" s="110">
        <f>'Ａ（南）'!$V$4</f>
        <v>0.434</v>
      </c>
      <c r="AO35" s="110" t="s">
        <v>142</v>
      </c>
      <c r="AP35" s="110">
        <f>'Ａ（南）'!$X$4</f>
        <v>0.93600000000000005</v>
      </c>
      <c r="AQ35" s="91"/>
      <c r="AR35" s="91"/>
      <c r="AS35" s="91"/>
      <c r="AT35" s="91"/>
      <c r="AU35" s="91"/>
      <c r="AV35" s="91"/>
      <c r="AW35" s="91"/>
      <c r="AX35" s="91"/>
      <c r="AY35" s="91"/>
      <c r="AZ35" s="91"/>
      <c r="BA35" s="91"/>
      <c r="BB35" s="91"/>
      <c r="BC35" s="91"/>
      <c r="BD35" s="91"/>
    </row>
    <row r="36" spans="2:56" s="2" customFormat="1" ht="20.100000000000001" customHeight="1">
      <c r="B36" s="841"/>
      <c r="C36" s="909"/>
      <c r="D36" s="909"/>
      <c r="E36" s="714"/>
      <c r="F36" s="910"/>
      <c r="G36" s="717"/>
      <c r="H36" s="714"/>
      <c r="I36" s="910"/>
      <c r="J36" s="717"/>
      <c r="K36" s="714"/>
      <c r="L36" s="910"/>
      <c r="M36" s="717"/>
      <c r="N36" s="911"/>
      <c r="O36" s="912"/>
      <c r="P36" s="913"/>
      <c r="Q36" s="705" t="str">
        <f>IF(H36="","",IF(AG36=TRUE,0,H36*K36*0.034*AJ36))</f>
        <v/>
      </c>
      <c r="R36" s="705"/>
      <c r="S36" s="705"/>
      <c r="T36" s="705" t="str">
        <f>IF(H36="","",IF(AG36=TRUE,0,H36*K36*0.034*AK36))</f>
        <v/>
      </c>
      <c r="U36" s="705"/>
      <c r="V36" s="705"/>
      <c r="W36" s="705" t="str">
        <f>IF(H36="","",K36*H36*AH36)</f>
        <v/>
      </c>
      <c r="X36" s="705"/>
      <c r="Y36" s="706"/>
      <c r="AE36" s="91" t="s">
        <v>129</v>
      </c>
      <c r="AF36" s="91"/>
      <c r="AG36" s="58" t="b">
        <v>0</v>
      </c>
      <c r="AH36" s="58">
        <f t="shared" ref="AH36:AH44" si="5">IF(AG36=TRUE,0.7,1)</f>
        <v>1</v>
      </c>
      <c r="AI36" s="91"/>
      <c r="AJ36" s="58" t="e">
        <f t="shared" ref="AJ36:AJ44" si="6">VLOOKUP(E36,夏方位係数,2,FALSE)</f>
        <v>#N/A</v>
      </c>
      <c r="AK36" s="58" t="e">
        <f t="shared" si="4"/>
        <v>#N/A</v>
      </c>
      <c r="AL36" s="91"/>
      <c r="AM36" s="110" t="s">
        <v>143</v>
      </c>
      <c r="AN36" s="110">
        <f>'Ａ（東）'!$V$4</f>
        <v>0.51200000000000001</v>
      </c>
      <c r="AO36" s="110" t="s">
        <v>143</v>
      </c>
      <c r="AP36" s="110">
        <f>'Ａ（東）'!$X$4</f>
        <v>0.57899999999999996</v>
      </c>
      <c r="AQ36" s="91"/>
      <c r="AR36" s="91"/>
      <c r="AS36" s="91"/>
      <c r="AT36" s="91"/>
      <c r="AU36" s="91"/>
      <c r="AV36" s="91"/>
      <c r="AW36" s="91"/>
      <c r="AX36" s="91"/>
      <c r="AY36" s="91"/>
      <c r="AZ36" s="91"/>
      <c r="BA36" s="91"/>
      <c r="BB36" s="91"/>
      <c r="BC36" s="91"/>
      <c r="BD36" s="91"/>
    </row>
    <row r="37" spans="2:56" s="2" customFormat="1" ht="20.100000000000001" customHeight="1">
      <c r="B37" s="841"/>
      <c r="C37" s="909"/>
      <c r="D37" s="909"/>
      <c r="E37" s="714"/>
      <c r="F37" s="910"/>
      <c r="G37" s="717"/>
      <c r="H37" s="714"/>
      <c r="I37" s="910"/>
      <c r="J37" s="717"/>
      <c r="K37" s="714"/>
      <c r="L37" s="910"/>
      <c r="M37" s="717"/>
      <c r="N37" s="911"/>
      <c r="O37" s="912"/>
      <c r="P37" s="913"/>
      <c r="Q37" s="705" t="str">
        <f>IF(H37="","",IF(AG37=TRUE,0,H37*K37*0.034*AJ37))</f>
        <v/>
      </c>
      <c r="R37" s="705"/>
      <c r="S37" s="705"/>
      <c r="T37" s="705" t="str">
        <f>IF(H37="","",IF(AG37=TRUE,0,H37*K37*0.034*AK37))</f>
        <v/>
      </c>
      <c r="U37" s="705"/>
      <c r="V37" s="705"/>
      <c r="W37" s="705" t="str">
        <f>IF(H37="","",K37*H37*AH37)</f>
        <v/>
      </c>
      <c r="X37" s="705"/>
      <c r="Y37" s="706"/>
      <c r="AE37" s="91" t="s">
        <v>130</v>
      </c>
      <c r="AF37" s="91"/>
      <c r="AG37" s="58" t="b">
        <v>0</v>
      </c>
      <c r="AH37" s="58">
        <f t="shared" si="5"/>
        <v>1</v>
      </c>
      <c r="AI37" s="91"/>
      <c r="AJ37" s="58" t="e">
        <f t="shared" si="6"/>
        <v>#N/A</v>
      </c>
      <c r="AK37" s="58" t="e">
        <f t="shared" si="4"/>
        <v>#N/A</v>
      </c>
      <c r="AL37" s="91"/>
      <c r="AM37" s="110" t="s">
        <v>144</v>
      </c>
      <c r="AN37" s="110">
        <f>'Ａ（北）'!$V$4</f>
        <v>0.34100000000000003</v>
      </c>
      <c r="AO37" s="110" t="s">
        <v>144</v>
      </c>
      <c r="AP37" s="110">
        <f>'Ａ（北）'!$X$4</f>
        <v>0.26100000000000001</v>
      </c>
      <c r="AQ37" s="91"/>
      <c r="AR37" s="91"/>
      <c r="AS37" s="91"/>
      <c r="AT37" s="91"/>
      <c r="AU37" s="91"/>
      <c r="AV37" s="91"/>
      <c r="AW37" s="91"/>
      <c r="AX37" s="91"/>
      <c r="AY37" s="91"/>
      <c r="AZ37" s="91"/>
      <c r="BA37" s="91"/>
      <c r="BB37" s="91"/>
      <c r="BC37" s="91"/>
      <c r="BD37" s="91"/>
    </row>
    <row r="38" spans="2:56" s="2" customFormat="1" ht="20.100000000000001" customHeight="1">
      <c r="B38" s="841"/>
      <c r="C38" s="909"/>
      <c r="D38" s="909"/>
      <c r="E38" s="714"/>
      <c r="F38" s="910"/>
      <c r="G38" s="717"/>
      <c r="H38" s="714"/>
      <c r="I38" s="910"/>
      <c r="J38" s="717"/>
      <c r="K38" s="714"/>
      <c r="L38" s="910"/>
      <c r="M38" s="717"/>
      <c r="N38" s="911"/>
      <c r="O38" s="912"/>
      <c r="P38" s="913"/>
      <c r="Q38" s="705" t="str">
        <f>IF(H38="","",IF(AG38=TRUE,0,H38*K38*0.034*AJ38))</f>
        <v/>
      </c>
      <c r="R38" s="705"/>
      <c r="S38" s="705"/>
      <c r="T38" s="705" t="str">
        <f>IF(H38="","",IF(AG38=TRUE,0,H38*K38*0.034*AK38))</f>
        <v/>
      </c>
      <c r="U38" s="705"/>
      <c r="V38" s="705"/>
      <c r="W38" s="705" t="str">
        <f>IF(H38="","",K38*H38*AH38)</f>
        <v/>
      </c>
      <c r="X38" s="705"/>
      <c r="Y38" s="706"/>
      <c r="AE38" s="91" t="s">
        <v>131</v>
      </c>
      <c r="AF38" s="91"/>
      <c r="AG38" s="58" t="b">
        <v>0</v>
      </c>
      <c r="AH38" s="58">
        <f t="shared" si="5"/>
        <v>1</v>
      </c>
      <c r="AI38" s="91"/>
      <c r="AJ38" s="58" t="e">
        <f t="shared" si="6"/>
        <v>#N/A</v>
      </c>
      <c r="AK38" s="58" t="e">
        <f t="shared" si="4"/>
        <v>#N/A</v>
      </c>
      <c r="AL38" s="91"/>
      <c r="AM38" s="110" t="s">
        <v>145</v>
      </c>
      <c r="AN38" s="110">
        <f>'Ａ（西）'!$V$4</f>
        <v>0.504</v>
      </c>
      <c r="AO38" s="110" t="s">
        <v>145</v>
      </c>
      <c r="AP38" s="110">
        <f>'Ａ（西）'!$X$4</f>
        <v>0.52300000000000002</v>
      </c>
      <c r="AQ38" s="91"/>
      <c r="AR38" s="91"/>
      <c r="AS38" s="91"/>
      <c r="AT38" s="91"/>
      <c r="AU38" s="91"/>
      <c r="AV38" s="91"/>
      <c r="AW38" s="91"/>
      <c r="AX38" s="91"/>
      <c r="AY38" s="91"/>
      <c r="AZ38" s="91"/>
      <c r="BA38" s="91"/>
      <c r="BB38" s="91"/>
      <c r="BC38" s="91"/>
      <c r="BD38" s="91"/>
    </row>
    <row r="39" spans="2:56" s="2" customFormat="1" ht="20.100000000000001" customHeight="1">
      <c r="B39" s="841"/>
      <c r="C39" s="909"/>
      <c r="D39" s="909"/>
      <c r="E39" s="714"/>
      <c r="F39" s="910"/>
      <c r="G39" s="717"/>
      <c r="H39" s="714"/>
      <c r="I39" s="910"/>
      <c r="J39" s="717"/>
      <c r="K39" s="714"/>
      <c r="L39" s="910"/>
      <c r="M39" s="717"/>
      <c r="N39" s="911"/>
      <c r="O39" s="912"/>
      <c r="P39" s="913"/>
      <c r="Q39" s="705" t="str">
        <f>IF(H39="","",IF(AG39=TRUE,0,H39*K39*0.034*AJ39))</f>
        <v/>
      </c>
      <c r="R39" s="705"/>
      <c r="S39" s="705"/>
      <c r="T39" s="705" t="str">
        <f>IF(H39="","",IF(AG39=TRUE,0,H39*K39*0.034*AK39))</f>
        <v/>
      </c>
      <c r="U39" s="705"/>
      <c r="V39" s="705"/>
      <c r="W39" s="705" t="str">
        <f>IF(H39="","",K39*H39*AH39)</f>
        <v/>
      </c>
      <c r="X39" s="705"/>
      <c r="Y39" s="706"/>
      <c r="AE39" s="91" t="s">
        <v>132</v>
      </c>
      <c r="AF39" s="91"/>
      <c r="AG39" s="58" t="b">
        <v>0</v>
      </c>
      <c r="AH39" s="58">
        <f t="shared" si="5"/>
        <v>1</v>
      </c>
      <c r="AI39" s="91"/>
      <c r="AJ39" s="58" t="e">
        <f t="shared" si="6"/>
        <v>#N/A</v>
      </c>
      <c r="AK39" s="58" t="e">
        <f t="shared" si="4"/>
        <v>#N/A</v>
      </c>
      <c r="AL39" s="91"/>
      <c r="AM39" s="110" t="s">
        <v>146</v>
      </c>
      <c r="AN39" s="110">
        <f>'Ａ（南東）'!$V$4</f>
        <v>0.498</v>
      </c>
      <c r="AO39" s="110" t="s">
        <v>146</v>
      </c>
      <c r="AP39" s="110">
        <f>'Ａ（南東）'!$X$4</f>
        <v>0.83299999999999996</v>
      </c>
      <c r="AQ39" s="91"/>
      <c r="AR39" s="91"/>
      <c r="AS39" s="91"/>
      <c r="AT39" s="91"/>
      <c r="AU39" s="91"/>
      <c r="AV39" s="91"/>
      <c r="AW39" s="91"/>
      <c r="AX39" s="91"/>
      <c r="AY39" s="91"/>
      <c r="AZ39" s="91"/>
      <c r="BA39" s="91"/>
      <c r="BB39" s="91"/>
      <c r="BC39" s="91"/>
      <c r="BD39" s="91"/>
    </row>
    <row r="40" spans="2:56" s="2" customFormat="1" ht="20.100000000000001" customHeight="1">
      <c r="B40" s="841"/>
      <c r="C40" s="909"/>
      <c r="D40" s="909"/>
      <c r="E40" s="714"/>
      <c r="F40" s="910"/>
      <c r="G40" s="717"/>
      <c r="H40" s="714"/>
      <c r="I40" s="910"/>
      <c r="J40" s="717"/>
      <c r="K40" s="714"/>
      <c r="L40" s="910"/>
      <c r="M40" s="717"/>
      <c r="N40" s="911"/>
      <c r="O40" s="912"/>
      <c r="P40" s="913"/>
      <c r="Q40" s="705" t="str">
        <f t="shared" ref="Q40:Q44" si="7">IF(H40="","",IF(AG40=TRUE,0,H40*K40*0.034*AJ40))</f>
        <v/>
      </c>
      <c r="R40" s="705"/>
      <c r="S40" s="705"/>
      <c r="T40" s="705" t="str">
        <f t="shared" ref="T40:T44" si="8">IF(H40="","",IF(AG40=TRUE,0,H40*K40*0.034*AK40))</f>
        <v/>
      </c>
      <c r="U40" s="705"/>
      <c r="V40" s="705"/>
      <c r="W40" s="705" t="str">
        <f t="shared" ref="W40:W44" si="9">IF(H40="","",K40*H40*AH40)</f>
        <v/>
      </c>
      <c r="X40" s="705"/>
      <c r="Y40" s="706"/>
      <c r="AE40" s="91" t="s">
        <v>133</v>
      </c>
      <c r="AF40" s="91"/>
      <c r="AG40" s="58" t="b">
        <v>0</v>
      </c>
      <c r="AH40" s="58">
        <f t="shared" si="5"/>
        <v>1</v>
      </c>
      <c r="AI40" s="91"/>
      <c r="AJ40" s="58" t="e">
        <f t="shared" si="6"/>
        <v>#N/A</v>
      </c>
      <c r="AK40" s="58" t="e">
        <f t="shared" si="4"/>
        <v>#N/A</v>
      </c>
      <c r="AL40" s="91"/>
      <c r="AM40" s="110" t="s">
        <v>147</v>
      </c>
      <c r="AN40" s="110">
        <f>'Ａ（北東）'!$V$4</f>
        <v>0.43099999999999999</v>
      </c>
      <c r="AO40" s="110" t="s">
        <v>147</v>
      </c>
      <c r="AP40" s="110">
        <f>'Ａ（北東）'!$X$4</f>
        <v>0.32500000000000001</v>
      </c>
      <c r="AQ40" s="91"/>
      <c r="AR40" s="91"/>
      <c r="AS40" s="91"/>
      <c r="AT40" s="91"/>
      <c r="AU40" s="91"/>
      <c r="AV40" s="91"/>
      <c r="AW40" s="91"/>
      <c r="AX40" s="91"/>
      <c r="AY40" s="91"/>
      <c r="AZ40" s="91"/>
      <c r="BA40" s="91"/>
      <c r="BB40" s="91"/>
      <c r="BC40" s="91"/>
      <c r="BD40" s="91"/>
    </row>
    <row r="41" spans="2:56" s="2" customFormat="1" ht="20.100000000000001" customHeight="1">
      <c r="B41" s="841"/>
      <c r="C41" s="909"/>
      <c r="D41" s="909"/>
      <c r="E41" s="714"/>
      <c r="F41" s="910"/>
      <c r="G41" s="717"/>
      <c r="H41" s="714"/>
      <c r="I41" s="910"/>
      <c r="J41" s="717"/>
      <c r="K41" s="714"/>
      <c r="L41" s="910"/>
      <c r="M41" s="717"/>
      <c r="N41" s="911"/>
      <c r="O41" s="912"/>
      <c r="P41" s="913"/>
      <c r="Q41" s="705" t="str">
        <f t="shared" si="7"/>
        <v/>
      </c>
      <c r="R41" s="705"/>
      <c r="S41" s="705"/>
      <c r="T41" s="705" t="str">
        <f t="shared" si="8"/>
        <v/>
      </c>
      <c r="U41" s="705"/>
      <c r="V41" s="705"/>
      <c r="W41" s="705" t="str">
        <f t="shared" si="9"/>
        <v/>
      </c>
      <c r="X41" s="705"/>
      <c r="Y41" s="706"/>
      <c r="AE41" s="91" t="s">
        <v>134</v>
      </c>
      <c r="AF41" s="91"/>
      <c r="AG41" s="58" t="b">
        <v>0</v>
      </c>
      <c r="AH41" s="58">
        <f t="shared" si="5"/>
        <v>1</v>
      </c>
      <c r="AI41" s="91"/>
      <c r="AJ41" s="58" t="e">
        <f t="shared" si="6"/>
        <v>#N/A</v>
      </c>
      <c r="AK41" s="58" t="e">
        <f t="shared" si="4"/>
        <v>#N/A</v>
      </c>
      <c r="AL41" s="91"/>
      <c r="AM41" s="110" t="s">
        <v>148</v>
      </c>
      <c r="AN41" s="110">
        <f>'Ａ（北西）'!$V$4</f>
        <v>0.42699999999999999</v>
      </c>
      <c r="AO41" s="110" t="s">
        <v>148</v>
      </c>
      <c r="AP41" s="110">
        <f>'Ａ（北西）'!$X$4</f>
        <v>0.317</v>
      </c>
      <c r="AQ41" s="91"/>
      <c r="AR41" s="91"/>
      <c r="AS41" s="91"/>
      <c r="AT41" s="91"/>
      <c r="AU41" s="91"/>
      <c r="AV41" s="91"/>
      <c r="AW41" s="91"/>
      <c r="AX41" s="91"/>
      <c r="AY41" s="91"/>
      <c r="AZ41" s="91"/>
      <c r="BA41" s="91"/>
      <c r="BB41" s="91"/>
      <c r="BC41" s="91"/>
      <c r="BD41" s="91"/>
    </row>
    <row r="42" spans="2:56" s="2" customFormat="1" ht="20.100000000000001" customHeight="1">
      <c r="B42" s="841"/>
      <c r="C42" s="909"/>
      <c r="D42" s="909"/>
      <c r="E42" s="714"/>
      <c r="F42" s="910"/>
      <c r="G42" s="717"/>
      <c r="H42" s="714"/>
      <c r="I42" s="910"/>
      <c r="J42" s="717"/>
      <c r="K42" s="714"/>
      <c r="L42" s="910"/>
      <c r="M42" s="717"/>
      <c r="N42" s="911"/>
      <c r="O42" s="912"/>
      <c r="P42" s="913"/>
      <c r="Q42" s="705" t="str">
        <f t="shared" si="7"/>
        <v/>
      </c>
      <c r="R42" s="705"/>
      <c r="S42" s="705"/>
      <c r="T42" s="705" t="str">
        <f t="shared" si="8"/>
        <v/>
      </c>
      <c r="U42" s="705"/>
      <c r="V42" s="705"/>
      <c r="W42" s="705" t="str">
        <f t="shared" si="9"/>
        <v/>
      </c>
      <c r="X42" s="705"/>
      <c r="Y42" s="706"/>
      <c r="AE42" s="91" t="s">
        <v>135</v>
      </c>
      <c r="AF42" s="91"/>
      <c r="AG42" s="58" t="b">
        <v>0</v>
      </c>
      <c r="AH42" s="58">
        <f t="shared" si="5"/>
        <v>1</v>
      </c>
      <c r="AI42" s="91"/>
      <c r="AJ42" s="58" t="e">
        <f t="shared" si="6"/>
        <v>#N/A</v>
      </c>
      <c r="AK42" s="58" t="e">
        <f t="shared" si="4"/>
        <v>#N/A</v>
      </c>
      <c r="AL42" s="91"/>
      <c r="AM42" s="110" t="s">
        <v>149</v>
      </c>
      <c r="AN42" s="110">
        <f>'Ａ（南西）'!$V$4</f>
        <v>0.49099999999999999</v>
      </c>
      <c r="AO42" s="110" t="s">
        <v>149</v>
      </c>
      <c r="AP42" s="110">
        <f>'Ａ（南西）'!$X$4</f>
        <v>0.76300000000000001</v>
      </c>
      <c r="AQ42" s="91"/>
      <c r="AR42" s="91"/>
      <c r="AS42" s="91"/>
      <c r="AT42" s="91"/>
      <c r="AU42" s="91"/>
      <c r="AV42" s="91"/>
      <c r="AW42" s="91"/>
      <c r="AX42" s="91"/>
      <c r="AY42" s="91"/>
      <c r="AZ42" s="91"/>
      <c r="BA42" s="91"/>
      <c r="BB42" s="91"/>
      <c r="BC42" s="91"/>
      <c r="BD42" s="91"/>
    </row>
    <row r="43" spans="2:56" s="2" customFormat="1" ht="20.100000000000001" customHeight="1">
      <c r="B43" s="841"/>
      <c r="C43" s="909"/>
      <c r="D43" s="909"/>
      <c r="E43" s="714"/>
      <c r="F43" s="910"/>
      <c r="G43" s="717"/>
      <c r="H43" s="714"/>
      <c r="I43" s="910"/>
      <c r="J43" s="717"/>
      <c r="K43" s="714"/>
      <c r="L43" s="910"/>
      <c r="M43" s="717"/>
      <c r="N43" s="911"/>
      <c r="O43" s="912"/>
      <c r="P43" s="913"/>
      <c r="Q43" s="705" t="str">
        <f t="shared" si="7"/>
        <v/>
      </c>
      <c r="R43" s="705"/>
      <c r="S43" s="705"/>
      <c r="T43" s="705" t="str">
        <f t="shared" si="8"/>
        <v/>
      </c>
      <c r="U43" s="705"/>
      <c r="V43" s="705"/>
      <c r="W43" s="705" t="str">
        <f t="shared" si="9"/>
        <v/>
      </c>
      <c r="X43" s="705"/>
      <c r="Y43" s="706"/>
      <c r="AE43" s="91"/>
      <c r="AF43" s="91"/>
      <c r="AG43" s="58" t="b">
        <v>0</v>
      </c>
      <c r="AH43" s="58">
        <f t="shared" si="5"/>
        <v>1</v>
      </c>
      <c r="AI43" s="91"/>
      <c r="AJ43" s="58" t="e">
        <f t="shared" si="6"/>
        <v>#N/A</v>
      </c>
      <c r="AK43" s="58" t="e">
        <f t="shared" si="4"/>
        <v>#N/A</v>
      </c>
      <c r="AL43" s="91"/>
      <c r="AM43" s="91"/>
      <c r="AN43" s="91"/>
      <c r="AO43" s="91"/>
      <c r="AP43" s="91"/>
      <c r="AQ43" s="91"/>
      <c r="AR43" s="91"/>
      <c r="AS43" s="91"/>
      <c r="AT43" s="91"/>
      <c r="AU43" s="91"/>
      <c r="AV43" s="91"/>
      <c r="AW43" s="91"/>
      <c r="AX43" s="91"/>
      <c r="AY43" s="91"/>
      <c r="AZ43" s="91"/>
      <c r="BA43" s="91"/>
      <c r="BB43" s="91"/>
      <c r="BC43" s="91"/>
      <c r="BD43" s="91"/>
    </row>
    <row r="44" spans="2:56" s="2" customFormat="1" ht="20.100000000000001" customHeight="1" thickBot="1">
      <c r="B44" s="871"/>
      <c r="C44" s="904"/>
      <c r="D44" s="904"/>
      <c r="E44" s="799"/>
      <c r="F44" s="905"/>
      <c r="G44" s="800"/>
      <c r="H44" s="799"/>
      <c r="I44" s="905"/>
      <c r="J44" s="800"/>
      <c r="K44" s="799"/>
      <c r="L44" s="905"/>
      <c r="M44" s="800"/>
      <c r="N44" s="906"/>
      <c r="O44" s="907"/>
      <c r="P44" s="908"/>
      <c r="Q44" s="773" t="str">
        <f t="shared" si="7"/>
        <v/>
      </c>
      <c r="R44" s="773"/>
      <c r="S44" s="773"/>
      <c r="T44" s="773" t="str">
        <f t="shared" si="8"/>
        <v/>
      </c>
      <c r="U44" s="773"/>
      <c r="V44" s="773"/>
      <c r="W44" s="773" t="str">
        <f t="shared" si="9"/>
        <v/>
      </c>
      <c r="X44" s="773"/>
      <c r="Y44" s="774"/>
      <c r="AE44" s="91"/>
      <c r="AF44" s="91"/>
      <c r="AG44" s="58" t="b">
        <v>0</v>
      </c>
      <c r="AH44" s="58">
        <f t="shared" si="5"/>
        <v>1</v>
      </c>
      <c r="AI44" s="91"/>
      <c r="AJ44" s="58" t="e">
        <f t="shared" si="6"/>
        <v>#N/A</v>
      </c>
      <c r="AK44" s="58" t="e">
        <f t="shared" si="4"/>
        <v>#N/A</v>
      </c>
      <c r="AL44" s="91"/>
      <c r="AM44" s="91"/>
      <c r="AN44" s="91"/>
      <c r="AO44" s="91"/>
      <c r="AP44" s="91"/>
      <c r="AQ44" s="91"/>
      <c r="AR44" s="91"/>
      <c r="AS44" s="91"/>
      <c r="AT44" s="91"/>
      <c r="AU44" s="91"/>
      <c r="AV44" s="91"/>
      <c r="AW44" s="91"/>
      <c r="AX44" s="91"/>
      <c r="AY44" s="91"/>
      <c r="AZ44" s="91"/>
      <c r="BA44" s="91"/>
      <c r="BB44" s="91"/>
      <c r="BC44" s="91"/>
      <c r="BD44" s="91"/>
    </row>
    <row r="45" spans="2:56" s="2" customFormat="1" ht="20.100000000000001" customHeight="1" thickBot="1">
      <c r="B45" s="900" t="s">
        <v>120</v>
      </c>
      <c r="C45" s="901"/>
      <c r="D45" s="901"/>
      <c r="E45" s="901"/>
      <c r="F45" s="901"/>
      <c r="G45" s="901"/>
      <c r="H45" s="725">
        <f>SUM(H35:J44)</f>
        <v>0</v>
      </c>
      <c r="I45" s="725"/>
      <c r="J45" s="725"/>
      <c r="K45" s="902" t="s">
        <v>79</v>
      </c>
      <c r="L45" s="903"/>
      <c r="M45" s="903"/>
      <c r="N45" s="902" t="s">
        <v>79</v>
      </c>
      <c r="O45" s="903"/>
      <c r="P45" s="903"/>
      <c r="Q45" s="725">
        <f>SUM(Q35:S44)</f>
        <v>0</v>
      </c>
      <c r="R45" s="725"/>
      <c r="S45" s="725"/>
      <c r="T45" s="725">
        <f>IF(共通条件・結果!AA7="８地域","-",SUM(T35:V44))</f>
        <v>0</v>
      </c>
      <c r="U45" s="725"/>
      <c r="V45" s="725"/>
      <c r="W45" s="725">
        <f>SUM(W35:Y44)</f>
        <v>0</v>
      </c>
      <c r="X45" s="725"/>
      <c r="Y45" s="726"/>
      <c r="AE45" s="91"/>
      <c r="AF45" s="91"/>
      <c r="AG45" s="91"/>
      <c r="AH45" s="91"/>
      <c r="AI45" s="91"/>
      <c r="AJ45" s="58"/>
      <c r="AK45" s="58"/>
      <c r="AL45" s="91"/>
      <c r="AM45" s="91"/>
      <c r="AN45" s="91"/>
      <c r="AO45" s="91"/>
      <c r="AP45" s="91"/>
      <c r="AQ45" s="91"/>
      <c r="AR45" s="91"/>
      <c r="AS45" s="91"/>
      <c r="AT45" s="91"/>
      <c r="AU45" s="91"/>
      <c r="AV45" s="91"/>
      <c r="AW45" s="91"/>
      <c r="AX45" s="91"/>
      <c r="AY45" s="91"/>
      <c r="AZ45" s="91"/>
      <c r="BA45" s="91"/>
      <c r="BB45" s="91"/>
      <c r="BC45" s="91"/>
      <c r="BD45" s="91"/>
    </row>
    <row r="46" spans="2:56" s="2" customFormat="1" ht="20.100000000000001" customHeight="1">
      <c r="B46" s="111"/>
      <c r="AE46" s="91"/>
      <c r="AF46" s="91"/>
      <c r="AG46" s="91"/>
      <c r="AH46" s="91"/>
      <c r="AI46" s="91"/>
      <c r="AJ46" s="58"/>
      <c r="AK46" s="58"/>
      <c r="AL46" s="91"/>
      <c r="AM46" s="91"/>
      <c r="AN46" s="91"/>
      <c r="AO46" s="91"/>
      <c r="AP46" s="91"/>
      <c r="AQ46" s="91"/>
      <c r="AR46" s="91"/>
      <c r="AS46" s="91"/>
      <c r="AT46" s="91"/>
      <c r="AU46" s="91"/>
      <c r="AV46" s="91"/>
      <c r="AW46" s="91"/>
      <c r="AX46" s="91"/>
      <c r="AY46" s="91"/>
      <c r="AZ46" s="91"/>
      <c r="BA46" s="91"/>
      <c r="BB46" s="91"/>
      <c r="BC46" s="91"/>
      <c r="BD46" s="91"/>
    </row>
    <row r="47" spans="2:56" s="2" customFormat="1" ht="20.100000000000001" customHeight="1">
      <c r="AE47" s="91"/>
      <c r="AF47" s="91"/>
      <c r="AG47" s="91"/>
      <c r="AH47" s="91"/>
      <c r="AI47" s="91"/>
      <c r="AJ47" s="58"/>
      <c r="AK47" s="58"/>
      <c r="AL47" s="91"/>
      <c r="AM47" s="91"/>
      <c r="AN47" s="91"/>
      <c r="AO47" s="91"/>
      <c r="AP47" s="91"/>
      <c r="AQ47" s="91"/>
      <c r="AR47" s="91"/>
      <c r="AS47" s="91"/>
      <c r="AT47" s="91"/>
      <c r="AU47" s="91"/>
      <c r="AV47" s="91"/>
      <c r="AW47" s="91"/>
      <c r="AX47" s="91"/>
      <c r="AY47" s="91"/>
      <c r="AZ47" s="91"/>
      <c r="BA47" s="91"/>
      <c r="BB47" s="91"/>
      <c r="BC47" s="91"/>
      <c r="BD47" s="91"/>
    </row>
    <row r="48" spans="2:56" s="3" customFormat="1" ht="20.100000000000001" customHeight="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row>
    <row r="49" spans="25:56" s="3" customFormat="1" ht="20.100000000000001" customHeight="1">
      <c r="Y49" s="2"/>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row>
    <row r="50" spans="25:56" s="3" customFormat="1" ht="20.100000000000001" customHeight="1">
      <c r="Y50" s="2"/>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row>
    <row r="51" spans="25:56" s="3" customFormat="1" ht="20.100000000000001" customHeight="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row>
    <row r="52" spans="25:56" s="3" customFormat="1" ht="20.100000000000001" customHeight="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row>
    <row r="53" spans="25:56" s="3" customFormat="1" ht="20.100000000000001" customHeight="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row>
    <row r="54" spans="25:56" s="3" customFormat="1" ht="20.100000000000001" customHeight="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row>
    <row r="55" spans="25:56" s="3" customFormat="1" ht="20.100000000000001" customHeight="1">
      <c r="AE55" s="91"/>
      <c r="AF55" s="91"/>
      <c r="AG55" s="91"/>
      <c r="AH55" s="91"/>
      <c r="AI55" s="91"/>
      <c r="AJ55" s="91"/>
      <c r="AK55" s="91"/>
      <c r="AL55" s="91"/>
      <c r="AM55" s="91"/>
      <c r="AN55" s="91"/>
      <c r="AO55" s="91"/>
      <c r="AP55" s="91"/>
      <c r="AQ55" s="91"/>
      <c r="AR55" s="91"/>
      <c r="AS55" s="91"/>
      <c r="AT55" s="91"/>
      <c r="AU55" s="91"/>
      <c r="AV55" s="91"/>
      <c r="AW55" s="91"/>
      <c r="AX55" s="91"/>
      <c r="AY55" s="91"/>
      <c r="AZ55" s="91"/>
      <c r="BA55" s="91"/>
      <c r="BB55" s="91"/>
      <c r="BC55" s="91"/>
      <c r="BD55" s="91"/>
    </row>
    <row r="56" spans="25:56" s="3" customFormat="1" ht="20.100000000000001" customHeight="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row>
    <row r="57" spans="25:56" s="3" customFormat="1" ht="20.100000000000001" customHeight="1">
      <c r="AE57" s="91"/>
      <c r="AF57" s="91"/>
      <c r="AG57" s="91"/>
      <c r="AH57" s="91"/>
      <c r="AI57" s="91"/>
      <c r="AJ57" s="91"/>
      <c r="AK57" s="91"/>
      <c r="AL57" s="91"/>
      <c r="AM57" s="91"/>
      <c r="AN57" s="91"/>
      <c r="AO57" s="91"/>
      <c r="AP57" s="91"/>
      <c r="AQ57" s="91"/>
      <c r="AR57" s="91"/>
      <c r="AS57" s="91"/>
      <c r="AT57" s="91"/>
      <c r="AU57" s="91"/>
      <c r="AV57" s="91"/>
      <c r="AW57" s="91"/>
      <c r="AX57" s="91"/>
      <c r="AY57" s="91"/>
      <c r="AZ57" s="91"/>
      <c r="BA57" s="91"/>
      <c r="BB57" s="91"/>
      <c r="BC57" s="91"/>
      <c r="BD57" s="91"/>
    </row>
    <row r="58" spans="25:56" s="3" customFormat="1" ht="20.100000000000001" customHeight="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row>
    <row r="59" spans="25:56" s="3" customFormat="1" ht="20.100000000000001" customHeight="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row>
    <row r="60" spans="25:56" s="3" customFormat="1" ht="20.100000000000001" customHeight="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91"/>
      <c r="BD60" s="91"/>
    </row>
    <row r="61" spans="25:56" s="3" customFormat="1" ht="20.100000000000001" customHeight="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c r="BC61" s="91"/>
      <c r="BD61" s="91"/>
    </row>
    <row r="62" spans="25:56" s="3" customFormat="1" ht="20.100000000000001" customHeight="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row>
    <row r="63" spans="25:56" s="3" customFormat="1" ht="20.100000000000001" customHeight="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row>
    <row r="64" spans="25:56" s="3" customFormat="1" ht="20.100000000000001" customHeight="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1"/>
      <c r="BC64" s="91"/>
      <c r="BD64" s="91"/>
    </row>
    <row r="65" spans="31:56" s="3" customFormat="1" ht="20.100000000000001" customHeight="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row>
    <row r="66" spans="31:56" s="3" customFormat="1" ht="20.100000000000001" customHeight="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row>
    <row r="67" spans="31:56" s="3" customFormat="1" ht="20.100000000000001" customHeight="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row>
    <row r="68" spans="31:56" s="3" customFormat="1" ht="20.100000000000001" customHeight="1">
      <c r="AE68" s="91"/>
      <c r="AF68" s="91"/>
      <c r="AG68" s="91"/>
      <c r="AH68" s="91"/>
      <c r="AI68" s="91"/>
      <c r="AJ68" s="91"/>
      <c r="AK68" s="91"/>
      <c r="AL68" s="91"/>
      <c r="AM68" s="91"/>
      <c r="AN68" s="91"/>
      <c r="AO68" s="91"/>
      <c r="AP68" s="91"/>
      <c r="AQ68" s="91"/>
      <c r="AR68" s="91"/>
      <c r="AS68" s="91"/>
      <c r="AT68" s="91"/>
      <c r="AU68" s="91"/>
      <c r="AV68" s="91"/>
      <c r="AW68" s="91"/>
      <c r="AX68" s="91"/>
      <c r="AY68" s="91"/>
      <c r="AZ68" s="91"/>
      <c r="BA68" s="91"/>
      <c r="BB68" s="91"/>
      <c r="BC68" s="91"/>
      <c r="BD68" s="91"/>
    </row>
    <row r="69" spans="31:56" s="3" customFormat="1" ht="20.100000000000001" customHeight="1">
      <c r="AE69" s="91"/>
      <c r="AF69" s="91"/>
      <c r="AG69" s="91"/>
      <c r="AH69" s="91"/>
      <c r="AI69" s="91"/>
      <c r="AJ69" s="91"/>
      <c r="AK69" s="91"/>
      <c r="AL69" s="91"/>
      <c r="AM69" s="91"/>
      <c r="AN69" s="91"/>
      <c r="AO69" s="91"/>
      <c r="AP69" s="91"/>
      <c r="AQ69" s="91"/>
      <c r="AR69" s="91"/>
      <c r="AS69" s="91"/>
      <c r="AT69" s="91"/>
      <c r="AU69" s="91"/>
      <c r="AV69" s="91"/>
      <c r="AW69" s="91"/>
      <c r="AX69" s="91"/>
      <c r="AY69" s="91"/>
      <c r="AZ69" s="91"/>
      <c r="BA69" s="91"/>
      <c r="BB69" s="91"/>
      <c r="BC69" s="91"/>
      <c r="BD69" s="91"/>
    </row>
    <row r="70" spans="31:56" s="3" customFormat="1" ht="20.100000000000001" customHeight="1">
      <c r="AE70" s="91"/>
      <c r="AF70" s="91"/>
      <c r="AG70" s="91"/>
      <c r="AH70" s="91"/>
      <c r="AI70" s="91"/>
      <c r="AJ70" s="91"/>
      <c r="AK70" s="91"/>
      <c r="AL70" s="91"/>
      <c r="AM70" s="91"/>
      <c r="AN70" s="91"/>
      <c r="AO70" s="91"/>
      <c r="AP70" s="91"/>
      <c r="AQ70" s="91"/>
      <c r="AR70" s="91"/>
      <c r="AS70" s="91"/>
      <c r="AT70" s="91"/>
      <c r="AU70" s="91"/>
      <c r="AV70" s="91"/>
      <c r="AW70" s="91"/>
      <c r="AX70" s="91"/>
      <c r="AY70" s="91"/>
      <c r="AZ70" s="91"/>
      <c r="BA70" s="91"/>
      <c r="BB70" s="91"/>
      <c r="BC70" s="91"/>
      <c r="BD70" s="91"/>
    </row>
    <row r="71" spans="31:56" s="3" customFormat="1" ht="20.100000000000001" customHeight="1">
      <c r="AE71" s="91"/>
      <c r="AF71" s="91"/>
      <c r="AG71" s="91"/>
      <c r="AH71" s="91"/>
      <c r="AI71" s="91"/>
      <c r="AJ71" s="91"/>
      <c r="AK71" s="91"/>
      <c r="AL71" s="91"/>
      <c r="AM71" s="91"/>
      <c r="AN71" s="91"/>
      <c r="AO71" s="91"/>
      <c r="AP71" s="91"/>
      <c r="AQ71" s="91"/>
      <c r="AR71" s="91"/>
      <c r="AS71" s="91"/>
      <c r="AT71" s="91"/>
      <c r="AU71" s="91"/>
      <c r="AV71" s="91"/>
      <c r="AW71" s="91"/>
      <c r="AX71" s="91"/>
      <c r="AY71" s="91"/>
      <c r="AZ71" s="91"/>
      <c r="BA71" s="91"/>
      <c r="BB71" s="91"/>
      <c r="BC71" s="91"/>
      <c r="BD71" s="91"/>
    </row>
    <row r="72" spans="31:56" s="3" customFormat="1" ht="20.100000000000001" customHeight="1">
      <c r="AE72" s="91"/>
      <c r="AF72" s="91"/>
      <c r="AG72" s="91"/>
      <c r="AH72" s="91"/>
      <c r="AI72" s="91"/>
      <c r="AJ72" s="91"/>
      <c r="AK72" s="91"/>
      <c r="AL72" s="91"/>
      <c r="AM72" s="91"/>
      <c r="AN72" s="91"/>
      <c r="AO72" s="91"/>
      <c r="AP72" s="91"/>
      <c r="AQ72" s="91"/>
      <c r="AR72" s="91"/>
      <c r="AS72" s="91"/>
      <c r="AT72" s="91"/>
      <c r="AU72" s="91"/>
      <c r="AV72" s="91"/>
      <c r="AW72" s="91"/>
      <c r="AX72" s="91"/>
      <c r="AY72" s="91"/>
      <c r="AZ72" s="91"/>
      <c r="BA72" s="91"/>
      <c r="BB72" s="91"/>
      <c r="BC72" s="91"/>
      <c r="BD72" s="91"/>
    </row>
    <row r="73" spans="31:56" s="3" customFormat="1" ht="20.100000000000001" customHeight="1">
      <c r="AE73" s="91"/>
      <c r="AF73" s="91"/>
      <c r="AG73" s="91"/>
      <c r="AH73" s="91"/>
      <c r="AI73" s="91"/>
      <c r="AJ73" s="91"/>
      <c r="AK73" s="91"/>
      <c r="AL73" s="91"/>
      <c r="AM73" s="91"/>
      <c r="AN73" s="91"/>
      <c r="AO73" s="91"/>
      <c r="AP73" s="91"/>
      <c r="AQ73" s="91"/>
      <c r="AR73" s="91"/>
      <c r="AS73" s="91"/>
      <c r="AT73" s="91"/>
      <c r="AU73" s="91"/>
      <c r="AV73" s="91"/>
      <c r="AW73" s="91"/>
      <c r="AX73" s="91"/>
      <c r="AY73" s="91"/>
      <c r="AZ73" s="91"/>
      <c r="BA73" s="91"/>
      <c r="BB73" s="91"/>
      <c r="BC73" s="91"/>
      <c r="BD73" s="91"/>
    </row>
    <row r="74" spans="31:56" s="3" customFormat="1" ht="20.100000000000001" customHeight="1">
      <c r="AE74" s="91"/>
      <c r="AF74" s="91"/>
      <c r="AG74" s="91"/>
      <c r="AH74" s="91"/>
      <c r="AI74" s="91"/>
      <c r="AJ74" s="91"/>
      <c r="AK74" s="91"/>
      <c r="AL74" s="91"/>
      <c r="AM74" s="91"/>
      <c r="AN74" s="91"/>
      <c r="AO74" s="91"/>
      <c r="AP74" s="91"/>
      <c r="AQ74" s="91"/>
      <c r="AR74" s="91"/>
      <c r="AS74" s="91"/>
      <c r="AT74" s="91"/>
      <c r="AU74" s="91"/>
      <c r="AV74" s="91"/>
      <c r="AW74" s="91"/>
      <c r="AX74" s="91"/>
      <c r="AY74" s="91"/>
      <c r="AZ74" s="91"/>
      <c r="BA74" s="91"/>
      <c r="BB74" s="91"/>
      <c r="BC74" s="91"/>
      <c r="BD74" s="91"/>
    </row>
    <row r="75" spans="31:56" s="3" customFormat="1" ht="20.100000000000001" customHeight="1">
      <c r="AE75" s="91"/>
      <c r="AF75" s="91"/>
      <c r="AG75" s="91"/>
      <c r="AH75" s="91"/>
      <c r="AI75" s="91"/>
      <c r="AJ75" s="91"/>
      <c r="AK75" s="91"/>
      <c r="AL75" s="91"/>
      <c r="AM75" s="91"/>
      <c r="AN75" s="91"/>
      <c r="AO75" s="91"/>
      <c r="AP75" s="91"/>
      <c r="AQ75" s="91"/>
      <c r="AR75" s="91"/>
      <c r="AS75" s="91"/>
      <c r="AT75" s="91"/>
      <c r="AU75" s="91"/>
      <c r="AV75" s="91"/>
      <c r="AW75" s="91"/>
      <c r="AX75" s="91"/>
      <c r="AY75" s="91"/>
      <c r="AZ75" s="91"/>
      <c r="BA75" s="91"/>
      <c r="BB75" s="91"/>
      <c r="BC75" s="91"/>
      <c r="BD75" s="91"/>
    </row>
    <row r="76" spans="31:56" s="3" customFormat="1" ht="20.100000000000001" customHeight="1">
      <c r="AE76" s="91"/>
      <c r="AF76" s="91"/>
      <c r="AG76" s="91"/>
      <c r="AH76" s="91"/>
      <c r="AI76" s="91"/>
      <c r="AJ76" s="91"/>
      <c r="AK76" s="91"/>
      <c r="AL76" s="91"/>
      <c r="AM76" s="91"/>
      <c r="AN76" s="91"/>
      <c r="AO76" s="91"/>
      <c r="AP76" s="91"/>
      <c r="AQ76" s="91"/>
      <c r="AR76" s="91"/>
      <c r="AS76" s="91"/>
      <c r="AT76" s="91"/>
      <c r="AU76" s="91"/>
      <c r="AV76" s="91"/>
      <c r="AW76" s="91"/>
      <c r="AX76" s="91"/>
      <c r="AY76" s="91"/>
      <c r="AZ76" s="91"/>
      <c r="BA76" s="91"/>
      <c r="BB76" s="91"/>
      <c r="BC76" s="91"/>
      <c r="BD76" s="91"/>
    </row>
    <row r="77" spans="31:56" s="3" customFormat="1" ht="20.100000000000001" customHeight="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row>
    <row r="78" spans="31:56" s="3" customFormat="1" ht="20.100000000000001" customHeight="1">
      <c r="AE78" s="91"/>
      <c r="AF78" s="91"/>
      <c r="AG78" s="91"/>
      <c r="AH78" s="91"/>
      <c r="AI78" s="91"/>
      <c r="AJ78" s="91"/>
      <c r="AK78" s="91"/>
      <c r="AL78" s="91"/>
      <c r="AM78" s="91"/>
      <c r="AN78" s="91"/>
      <c r="AO78" s="91"/>
      <c r="AP78" s="91"/>
      <c r="AQ78" s="91"/>
      <c r="AR78" s="91"/>
      <c r="AS78" s="91"/>
      <c r="AT78" s="91"/>
      <c r="AU78" s="91"/>
      <c r="AV78" s="91"/>
      <c r="AW78" s="91"/>
      <c r="AX78" s="91"/>
      <c r="AY78" s="91"/>
      <c r="AZ78" s="91"/>
      <c r="BA78" s="91"/>
      <c r="BB78" s="91"/>
      <c r="BC78" s="91"/>
      <c r="BD78" s="91"/>
    </row>
    <row r="79" spans="31:56" s="3" customFormat="1" ht="20.100000000000001" customHeight="1">
      <c r="AE79" s="91"/>
      <c r="AF79" s="91"/>
      <c r="AG79" s="91"/>
      <c r="AH79" s="91"/>
      <c r="AI79" s="91"/>
      <c r="AJ79" s="91"/>
      <c r="AK79" s="91"/>
      <c r="AL79" s="91"/>
      <c r="AM79" s="91"/>
      <c r="AN79" s="91"/>
      <c r="AO79" s="91"/>
      <c r="AP79" s="91"/>
      <c r="AQ79" s="91"/>
      <c r="AR79" s="91"/>
      <c r="AS79" s="91"/>
      <c r="AT79" s="91"/>
      <c r="AU79" s="91"/>
      <c r="AV79" s="91"/>
      <c r="AW79" s="91"/>
      <c r="AX79" s="91"/>
      <c r="AY79" s="91"/>
      <c r="AZ79" s="91"/>
      <c r="BA79" s="91"/>
      <c r="BB79" s="91"/>
      <c r="BC79" s="91"/>
      <c r="BD79" s="91"/>
    </row>
    <row r="80" spans="31:56" s="3" customFormat="1" ht="20.100000000000001" customHeight="1">
      <c r="AE80" s="91"/>
      <c r="AF80" s="91"/>
      <c r="AG80" s="91"/>
      <c r="AH80" s="91"/>
      <c r="AI80" s="91"/>
      <c r="AJ80" s="91"/>
      <c r="AK80" s="91"/>
      <c r="AL80" s="91"/>
      <c r="AM80" s="91"/>
      <c r="AN80" s="91"/>
      <c r="AO80" s="91"/>
      <c r="AP80" s="91"/>
      <c r="AQ80" s="91"/>
      <c r="AR80" s="91"/>
      <c r="AS80" s="91"/>
      <c r="AT80" s="91"/>
      <c r="AU80" s="91"/>
      <c r="AV80" s="91"/>
      <c r="AW80" s="91"/>
      <c r="AX80" s="91"/>
      <c r="AY80" s="91"/>
      <c r="AZ80" s="91"/>
      <c r="BA80" s="91"/>
      <c r="BB80" s="91"/>
      <c r="BC80" s="91"/>
      <c r="BD80" s="91"/>
    </row>
    <row r="81" spans="31:56" s="3" customFormat="1" ht="20.100000000000001" customHeight="1">
      <c r="AE81" s="91"/>
      <c r="AF81" s="91"/>
      <c r="AG81" s="91"/>
      <c r="AH81" s="91"/>
      <c r="AI81" s="91"/>
      <c r="AJ81" s="91"/>
      <c r="AK81" s="91"/>
      <c r="AL81" s="91"/>
      <c r="AM81" s="91"/>
      <c r="AN81" s="91"/>
      <c r="AO81" s="91"/>
      <c r="AP81" s="91"/>
      <c r="AQ81" s="91"/>
      <c r="AR81" s="91"/>
      <c r="AS81" s="91"/>
      <c r="AT81" s="91"/>
      <c r="AU81" s="91"/>
      <c r="AV81" s="91"/>
      <c r="AW81" s="91"/>
      <c r="AX81" s="91"/>
      <c r="AY81" s="91"/>
      <c r="AZ81" s="91"/>
      <c r="BA81" s="91"/>
      <c r="BB81" s="91"/>
      <c r="BC81" s="91"/>
      <c r="BD81" s="91"/>
    </row>
    <row r="82" spans="31:56" s="3" customFormat="1" ht="20.100000000000001" customHeight="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row>
    <row r="83" spans="31:56" s="3" customFormat="1" ht="20.100000000000001" customHeight="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row>
    <row r="84" spans="31:56" s="3" customFormat="1" ht="20.100000000000001" customHeight="1">
      <c r="AE84" s="91"/>
      <c r="AF84" s="91"/>
      <c r="AG84" s="91"/>
      <c r="AH84" s="91"/>
      <c r="AI84" s="91"/>
      <c r="AJ84" s="91"/>
      <c r="AK84" s="91"/>
      <c r="AL84" s="91"/>
      <c r="AM84" s="91"/>
      <c r="AN84" s="91"/>
      <c r="AO84" s="91"/>
      <c r="AP84" s="91"/>
      <c r="AQ84" s="91"/>
      <c r="AR84" s="91"/>
      <c r="AS84" s="91"/>
      <c r="AT84" s="91"/>
      <c r="AU84" s="91"/>
      <c r="AV84" s="91"/>
      <c r="AW84" s="91"/>
      <c r="AX84" s="91"/>
      <c r="AY84" s="91"/>
      <c r="AZ84" s="91"/>
      <c r="BA84" s="91"/>
      <c r="BB84" s="91"/>
      <c r="BC84" s="91"/>
      <c r="BD84" s="91"/>
    </row>
    <row r="85" spans="31:56" s="3" customFormat="1" ht="20.100000000000001" customHeight="1">
      <c r="AE85" s="91"/>
      <c r="AF85" s="91"/>
      <c r="AG85" s="91"/>
      <c r="AH85" s="91"/>
      <c r="AI85" s="91"/>
      <c r="AJ85" s="91"/>
      <c r="AK85" s="91"/>
      <c r="AL85" s="91"/>
      <c r="AM85" s="91"/>
      <c r="AN85" s="91"/>
      <c r="AO85" s="91"/>
      <c r="AP85" s="91"/>
      <c r="AQ85" s="91"/>
      <c r="AR85" s="91"/>
      <c r="AS85" s="91"/>
      <c r="AT85" s="91"/>
      <c r="AU85" s="91"/>
      <c r="AV85" s="91"/>
      <c r="AW85" s="91"/>
      <c r="AX85" s="91"/>
      <c r="AY85" s="91"/>
      <c r="AZ85" s="91"/>
      <c r="BA85" s="91"/>
      <c r="BB85" s="91"/>
      <c r="BC85" s="91"/>
      <c r="BD85" s="91"/>
    </row>
    <row r="86" spans="31:56" s="3" customFormat="1" ht="20.100000000000001" customHeight="1">
      <c r="AE86" s="91"/>
      <c r="AF86" s="91"/>
      <c r="AG86" s="91"/>
      <c r="AH86" s="91"/>
      <c r="AI86" s="91"/>
      <c r="AJ86" s="91"/>
      <c r="AK86" s="91"/>
      <c r="AL86" s="91"/>
      <c r="AM86" s="91"/>
      <c r="AN86" s="91"/>
      <c r="AO86" s="91"/>
      <c r="AP86" s="91"/>
      <c r="AQ86" s="91"/>
      <c r="AR86" s="91"/>
      <c r="AS86" s="91"/>
      <c r="AT86" s="91"/>
      <c r="AU86" s="91"/>
      <c r="AV86" s="91"/>
      <c r="AW86" s="91"/>
      <c r="AX86" s="91"/>
      <c r="AY86" s="91"/>
      <c r="AZ86" s="91"/>
      <c r="BA86" s="91"/>
      <c r="BB86" s="91"/>
      <c r="BC86" s="91"/>
      <c r="BD86" s="91"/>
    </row>
    <row r="87" spans="31:56" s="3" customFormat="1" ht="20.100000000000001" customHeight="1">
      <c r="AE87" s="91"/>
      <c r="AF87" s="91"/>
      <c r="AG87" s="91"/>
      <c r="AH87" s="91"/>
      <c r="AI87" s="91"/>
      <c r="AJ87" s="91"/>
      <c r="AK87" s="91"/>
      <c r="AL87" s="91"/>
      <c r="AM87" s="91"/>
      <c r="AN87" s="91"/>
      <c r="AO87" s="91"/>
      <c r="AP87" s="91"/>
      <c r="AQ87" s="91"/>
      <c r="AR87" s="91"/>
      <c r="AS87" s="91"/>
      <c r="AT87" s="91"/>
      <c r="AU87" s="91"/>
      <c r="AV87" s="91"/>
      <c r="AW87" s="91"/>
      <c r="AX87" s="91"/>
      <c r="AY87" s="91"/>
      <c r="AZ87" s="91"/>
      <c r="BA87" s="91"/>
      <c r="BB87" s="91"/>
      <c r="BC87" s="91"/>
      <c r="BD87" s="91"/>
    </row>
    <row r="88" spans="31:56" s="3" customFormat="1" ht="20.100000000000001" customHeight="1">
      <c r="AE88" s="91"/>
      <c r="AF88" s="91"/>
      <c r="AG88" s="91"/>
      <c r="AH88" s="91"/>
      <c r="AI88" s="91"/>
      <c r="AJ88" s="91"/>
      <c r="AK88" s="91"/>
      <c r="AL88" s="91"/>
      <c r="AM88" s="91"/>
      <c r="AN88" s="91"/>
      <c r="AO88" s="91"/>
      <c r="AP88" s="91"/>
      <c r="AQ88" s="91"/>
      <c r="AR88" s="91"/>
      <c r="AS88" s="91"/>
      <c r="AT88" s="91"/>
      <c r="AU88" s="91"/>
      <c r="AV88" s="91"/>
      <c r="AW88" s="91"/>
      <c r="AX88" s="91"/>
      <c r="AY88" s="91"/>
      <c r="AZ88" s="91"/>
      <c r="BA88" s="91"/>
      <c r="BB88" s="91"/>
      <c r="BC88" s="91"/>
      <c r="BD88" s="91"/>
    </row>
    <row r="89" spans="31:56" s="3" customFormat="1" ht="20.100000000000001" customHeight="1">
      <c r="AE89" s="91"/>
      <c r="AF89" s="91"/>
      <c r="AG89" s="91"/>
      <c r="AH89" s="91"/>
      <c r="AI89" s="91"/>
      <c r="AJ89" s="91"/>
      <c r="AK89" s="91"/>
      <c r="AL89" s="91"/>
      <c r="AM89" s="91"/>
      <c r="AN89" s="91"/>
      <c r="AO89" s="91"/>
      <c r="AP89" s="91"/>
      <c r="AQ89" s="91"/>
      <c r="AR89" s="91"/>
      <c r="AS89" s="91"/>
      <c r="AT89" s="91"/>
      <c r="AU89" s="91"/>
      <c r="AV89" s="91"/>
      <c r="AW89" s="91"/>
      <c r="AX89" s="91"/>
      <c r="AY89" s="91"/>
      <c r="AZ89" s="91"/>
      <c r="BA89" s="91"/>
      <c r="BB89" s="91"/>
      <c r="BC89" s="91"/>
      <c r="BD89" s="91"/>
    </row>
    <row r="90" spans="31:56" s="3" customFormat="1" ht="20.100000000000001" customHeight="1">
      <c r="AE90" s="91"/>
      <c r="AF90" s="91"/>
      <c r="AG90" s="91"/>
      <c r="AH90" s="91"/>
      <c r="AI90" s="91"/>
      <c r="AJ90" s="91"/>
      <c r="AK90" s="91"/>
      <c r="AL90" s="91"/>
      <c r="AM90" s="91"/>
      <c r="AN90" s="91"/>
      <c r="AO90" s="91"/>
      <c r="AP90" s="91"/>
      <c r="AQ90" s="91"/>
      <c r="AR90" s="91"/>
      <c r="AS90" s="91"/>
      <c r="AT90" s="91"/>
      <c r="AU90" s="91"/>
      <c r="AV90" s="91"/>
      <c r="AW90" s="91"/>
      <c r="AX90" s="91"/>
      <c r="AY90" s="91"/>
      <c r="AZ90" s="91"/>
      <c r="BA90" s="91"/>
      <c r="BB90" s="91"/>
      <c r="BC90" s="91"/>
      <c r="BD90" s="91"/>
    </row>
    <row r="91" spans="31:56" s="3" customFormat="1" ht="20.100000000000001" customHeight="1">
      <c r="AE91" s="91"/>
      <c r="AF91" s="91"/>
      <c r="AG91" s="91"/>
      <c r="AH91" s="91"/>
      <c r="AI91" s="91"/>
      <c r="AJ91" s="91"/>
      <c r="AK91" s="91"/>
      <c r="AL91" s="91"/>
      <c r="AM91" s="91"/>
      <c r="AN91" s="91"/>
      <c r="AO91" s="91"/>
      <c r="AP91" s="91"/>
      <c r="AQ91" s="91"/>
      <c r="AR91" s="91"/>
      <c r="AS91" s="91"/>
      <c r="AT91" s="91"/>
      <c r="AU91" s="91"/>
      <c r="AV91" s="91"/>
      <c r="AW91" s="91"/>
      <c r="AX91" s="91"/>
      <c r="AY91" s="91"/>
      <c r="AZ91" s="91"/>
      <c r="BA91" s="91"/>
      <c r="BB91" s="91"/>
      <c r="BC91" s="91"/>
      <c r="BD91" s="91"/>
    </row>
    <row r="92" spans="31:56" s="3" customFormat="1" ht="20.100000000000001" customHeight="1">
      <c r="AE92" s="91"/>
      <c r="AF92" s="91"/>
      <c r="AG92" s="91"/>
      <c r="AH92" s="91"/>
      <c r="AI92" s="91"/>
      <c r="AJ92" s="91"/>
      <c r="AK92" s="91"/>
      <c r="AL92" s="91"/>
      <c r="AM92" s="91"/>
      <c r="AN92" s="91"/>
      <c r="AO92" s="91"/>
      <c r="AP92" s="91"/>
      <c r="AQ92" s="91"/>
      <c r="AR92" s="91"/>
      <c r="AS92" s="91"/>
      <c r="AT92" s="91"/>
      <c r="AU92" s="91"/>
      <c r="AV92" s="91"/>
      <c r="AW92" s="91"/>
      <c r="AX92" s="91"/>
      <c r="AY92" s="91"/>
      <c r="AZ92" s="91"/>
      <c r="BA92" s="91"/>
      <c r="BB92" s="91"/>
      <c r="BC92" s="91"/>
      <c r="BD92" s="91"/>
    </row>
    <row r="93" spans="31:56" s="3" customFormat="1" ht="20.100000000000001" customHeight="1">
      <c r="AE93" s="91"/>
      <c r="AF93" s="91"/>
      <c r="AG93" s="91"/>
      <c r="AH93" s="91"/>
      <c r="AI93" s="91"/>
      <c r="AJ93" s="91"/>
      <c r="AK93" s="91"/>
      <c r="AL93" s="91"/>
      <c r="AM93" s="91"/>
      <c r="AN93" s="91"/>
      <c r="AO93" s="91"/>
      <c r="AP93" s="91"/>
      <c r="AQ93" s="91"/>
      <c r="AR93" s="91"/>
      <c r="AS93" s="91"/>
      <c r="AT93" s="91"/>
      <c r="AU93" s="91"/>
      <c r="AV93" s="91"/>
      <c r="AW93" s="91"/>
      <c r="AX93" s="91"/>
      <c r="AY93" s="91"/>
      <c r="AZ93" s="91"/>
      <c r="BA93" s="91"/>
      <c r="BB93" s="91"/>
      <c r="BC93" s="91"/>
      <c r="BD93" s="91"/>
    </row>
    <row r="94" spans="31:56" s="3" customFormat="1" ht="20.100000000000001" customHeight="1">
      <c r="AE94" s="91"/>
      <c r="AF94" s="91"/>
      <c r="AG94" s="91"/>
      <c r="AH94" s="91"/>
      <c r="AI94" s="91"/>
      <c r="AJ94" s="91"/>
      <c r="AK94" s="91"/>
      <c r="AL94" s="91"/>
      <c r="AM94" s="91"/>
      <c r="AN94" s="91"/>
      <c r="AO94" s="91"/>
      <c r="AP94" s="91"/>
      <c r="AQ94" s="91"/>
      <c r="AR94" s="91"/>
      <c r="AS94" s="91"/>
      <c r="AT94" s="91"/>
      <c r="AU94" s="91"/>
      <c r="AV94" s="91"/>
      <c r="AW94" s="91"/>
      <c r="AX94" s="91"/>
      <c r="AY94" s="91"/>
      <c r="AZ94" s="91"/>
      <c r="BA94" s="91"/>
      <c r="BB94" s="91"/>
      <c r="BC94" s="91"/>
      <c r="BD94" s="91"/>
    </row>
    <row r="95" spans="31:56" s="3" customFormat="1" ht="20.100000000000001" customHeight="1">
      <c r="AE95" s="91"/>
      <c r="AF95" s="91"/>
      <c r="AG95" s="91"/>
      <c r="AH95" s="91"/>
      <c r="AI95" s="91"/>
      <c r="AJ95" s="91"/>
      <c r="AK95" s="91"/>
      <c r="AL95" s="91"/>
      <c r="AM95" s="91"/>
      <c r="AN95" s="91"/>
      <c r="AO95" s="91"/>
      <c r="AP95" s="91"/>
      <c r="AQ95" s="91"/>
      <c r="AR95" s="91"/>
      <c r="AS95" s="91"/>
      <c r="AT95" s="91"/>
      <c r="AU95" s="91"/>
      <c r="AV95" s="91"/>
      <c r="AW95" s="91"/>
      <c r="AX95" s="91"/>
      <c r="AY95" s="91"/>
      <c r="AZ95" s="91"/>
      <c r="BA95" s="91"/>
      <c r="BB95" s="91"/>
      <c r="BC95" s="91"/>
      <c r="BD95" s="91"/>
    </row>
    <row r="96" spans="31:56" s="3" customFormat="1" ht="20.100000000000001" customHeight="1">
      <c r="AE96" s="91"/>
      <c r="AF96" s="91"/>
      <c r="AG96" s="91"/>
      <c r="AH96" s="91"/>
      <c r="AI96" s="91"/>
      <c r="AJ96" s="91"/>
      <c r="AK96" s="91"/>
      <c r="AL96" s="91"/>
      <c r="AM96" s="91"/>
      <c r="AN96" s="91"/>
      <c r="AO96" s="91"/>
      <c r="AP96" s="91"/>
      <c r="AQ96" s="91"/>
      <c r="AR96" s="91"/>
      <c r="AS96" s="91"/>
      <c r="AT96" s="91"/>
      <c r="AU96" s="91"/>
      <c r="AV96" s="91"/>
      <c r="AW96" s="91"/>
      <c r="AX96" s="91"/>
      <c r="AY96" s="91"/>
      <c r="AZ96" s="91"/>
      <c r="BA96" s="91"/>
      <c r="BB96" s="91"/>
      <c r="BC96" s="91"/>
      <c r="BD96" s="91"/>
    </row>
    <row r="97" spans="31:56" s="3" customFormat="1" ht="20.100000000000001" customHeight="1">
      <c r="AE97" s="91"/>
      <c r="AF97" s="91"/>
      <c r="AG97" s="91"/>
      <c r="AH97" s="91"/>
      <c r="AI97" s="91"/>
      <c r="AJ97" s="91"/>
      <c r="AK97" s="91"/>
      <c r="AL97" s="91"/>
      <c r="AM97" s="91"/>
      <c r="AN97" s="91"/>
      <c r="AO97" s="91"/>
      <c r="AP97" s="91"/>
      <c r="AQ97" s="91"/>
      <c r="AR97" s="91"/>
      <c r="AS97" s="91"/>
      <c r="AT97" s="91"/>
      <c r="AU97" s="91"/>
      <c r="AV97" s="91"/>
      <c r="AW97" s="91"/>
      <c r="AX97" s="91"/>
      <c r="AY97" s="91"/>
      <c r="AZ97" s="91"/>
      <c r="BA97" s="91"/>
      <c r="BB97" s="91"/>
      <c r="BC97" s="91"/>
      <c r="BD97" s="91"/>
    </row>
    <row r="98" spans="31:56" s="3" customFormat="1" ht="20.100000000000001" customHeight="1">
      <c r="AE98" s="91"/>
      <c r="AF98" s="91"/>
      <c r="AG98" s="91"/>
      <c r="AH98" s="91"/>
      <c r="AI98" s="91"/>
      <c r="AJ98" s="91"/>
      <c r="AK98" s="91"/>
      <c r="AL98" s="91"/>
      <c r="AM98" s="91"/>
      <c r="AN98" s="91"/>
      <c r="AO98" s="91"/>
      <c r="AP98" s="91"/>
      <c r="AQ98" s="91"/>
      <c r="AR98" s="91"/>
      <c r="AS98" s="91"/>
      <c r="AT98" s="91"/>
      <c r="AU98" s="91"/>
      <c r="AV98" s="91"/>
      <c r="AW98" s="91"/>
      <c r="AX98" s="91"/>
      <c r="AY98" s="91"/>
      <c r="AZ98" s="91"/>
      <c r="BA98" s="91"/>
      <c r="BB98" s="91"/>
      <c r="BC98" s="91"/>
      <c r="BD98" s="91"/>
    </row>
    <row r="99" spans="31:56" s="3" customFormat="1" ht="20.100000000000001" customHeight="1">
      <c r="AE99" s="91"/>
      <c r="AF99" s="91"/>
      <c r="AG99" s="91"/>
      <c r="AH99" s="91"/>
      <c r="AI99" s="91"/>
      <c r="AJ99" s="91"/>
      <c r="AK99" s="91"/>
      <c r="AL99" s="91"/>
      <c r="AM99" s="91"/>
      <c r="AN99" s="91"/>
      <c r="AO99" s="91"/>
      <c r="AP99" s="91"/>
      <c r="AQ99" s="91"/>
      <c r="AR99" s="91"/>
      <c r="AS99" s="91"/>
      <c r="AT99" s="91"/>
      <c r="AU99" s="91"/>
      <c r="AV99" s="91"/>
      <c r="AW99" s="91"/>
      <c r="AX99" s="91"/>
      <c r="AY99" s="91"/>
      <c r="AZ99" s="91"/>
      <c r="BA99" s="91"/>
      <c r="BB99" s="91"/>
      <c r="BC99" s="91"/>
      <c r="BD99" s="91"/>
    </row>
    <row r="100" spans="31:56" s="3" customFormat="1" ht="20.100000000000001" customHeight="1">
      <c r="AE100" s="91"/>
      <c r="AF100" s="91"/>
      <c r="AG100" s="91"/>
      <c r="AH100" s="91"/>
      <c r="AI100" s="91"/>
      <c r="AJ100" s="91"/>
      <c r="AK100" s="91"/>
      <c r="AL100" s="91"/>
      <c r="AM100" s="91"/>
      <c r="AN100" s="91"/>
      <c r="AO100" s="91"/>
      <c r="AP100" s="91"/>
      <c r="AQ100" s="91"/>
      <c r="AR100" s="91"/>
      <c r="AS100" s="91"/>
      <c r="AT100" s="91"/>
      <c r="AU100" s="91"/>
      <c r="AV100" s="91"/>
      <c r="AW100" s="91"/>
      <c r="AX100" s="91"/>
      <c r="AY100" s="91"/>
      <c r="AZ100" s="91"/>
      <c r="BA100" s="91"/>
      <c r="BB100" s="91"/>
      <c r="BC100" s="91"/>
      <c r="BD100" s="91"/>
    </row>
    <row r="101" spans="31:56" s="3" customFormat="1" ht="20.100000000000001" customHeight="1">
      <c r="AE101" s="91"/>
      <c r="AF101" s="91"/>
      <c r="AG101" s="91"/>
      <c r="AH101" s="91"/>
      <c r="AI101" s="91"/>
      <c r="AJ101" s="91"/>
      <c r="AK101" s="91"/>
      <c r="AL101" s="91"/>
      <c r="AM101" s="91"/>
      <c r="AN101" s="91"/>
      <c r="AO101" s="91"/>
      <c r="AP101" s="91"/>
      <c r="AQ101" s="91"/>
      <c r="AR101" s="91"/>
      <c r="AS101" s="91"/>
      <c r="AT101" s="91"/>
      <c r="AU101" s="91"/>
      <c r="AV101" s="91"/>
      <c r="AW101" s="91"/>
      <c r="AX101" s="91"/>
      <c r="AY101" s="91"/>
      <c r="AZ101" s="91"/>
      <c r="BA101" s="91"/>
      <c r="BB101" s="91"/>
      <c r="BC101" s="91"/>
      <c r="BD101" s="91"/>
    </row>
    <row r="102" spans="31:56" s="3" customFormat="1" ht="20.100000000000001" customHeight="1">
      <c r="AE102" s="91"/>
      <c r="AF102" s="91"/>
      <c r="AG102" s="91"/>
      <c r="AH102" s="91"/>
      <c r="AI102" s="91"/>
      <c r="AJ102" s="91"/>
      <c r="AK102" s="91"/>
      <c r="AL102" s="91"/>
      <c r="AM102" s="91"/>
      <c r="AN102" s="91"/>
      <c r="AO102" s="91"/>
      <c r="AP102" s="91"/>
      <c r="AQ102" s="91"/>
      <c r="AR102" s="91"/>
      <c r="AS102" s="91"/>
      <c r="AT102" s="91"/>
      <c r="AU102" s="91"/>
      <c r="AV102" s="91"/>
      <c r="AW102" s="91"/>
      <c r="AX102" s="91"/>
      <c r="AY102" s="91"/>
      <c r="AZ102" s="91"/>
      <c r="BA102" s="91"/>
      <c r="BB102" s="91"/>
      <c r="BC102" s="91"/>
      <c r="BD102" s="91"/>
    </row>
    <row r="103" spans="31:56" s="3" customFormat="1" ht="20.100000000000001" customHeight="1">
      <c r="AE103" s="91"/>
      <c r="AF103" s="91"/>
      <c r="AG103" s="91"/>
      <c r="AH103" s="91"/>
      <c r="AI103" s="91"/>
      <c r="AJ103" s="91"/>
      <c r="AK103" s="91"/>
      <c r="AL103" s="91"/>
      <c r="AM103" s="91"/>
      <c r="AN103" s="91"/>
      <c r="AO103" s="91"/>
      <c r="AP103" s="91"/>
      <c r="AQ103" s="91"/>
      <c r="AR103" s="91"/>
      <c r="AS103" s="91"/>
      <c r="AT103" s="91"/>
      <c r="AU103" s="91"/>
      <c r="AV103" s="91"/>
      <c r="AW103" s="91"/>
      <c r="AX103" s="91"/>
      <c r="AY103" s="91"/>
      <c r="AZ103" s="91"/>
      <c r="BA103" s="91"/>
      <c r="BB103" s="91"/>
      <c r="BC103" s="91"/>
      <c r="BD103" s="91"/>
    </row>
    <row r="104" spans="31:56" s="3" customFormat="1" ht="20.100000000000001" customHeight="1">
      <c r="AE104" s="91"/>
      <c r="AF104" s="91"/>
      <c r="AG104" s="91"/>
      <c r="AH104" s="91"/>
      <c r="AI104" s="91"/>
      <c r="AJ104" s="91"/>
      <c r="AK104" s="91"/>
      <c r="AL104" s="91"/>
      <c r="AM104" s="91"/>
      <c r="AN104" s="91"/>
      <c r="AO104" s="91"/>
      <c r="AP104" s="91"/>
      <c r="AQ104" s="91"/>
      <c r="AR104" s="91"/>
      <c r="AS104" s="91"/>
      <c r="AT104" s="91"/>
      <c r="AU104" s="91"/>
      <c r="AV104" s="91"/>
      <c r="AW104" s="91"/>
      <c r="AX104" s="91"/>
      <c r="AY104" s="91"/>
      <c r="AZ104" s="91"/>
      <c r="BA104" s="91"/>
      <c r="BB104" s="91"/>
      <c r="BC104" s="91"/>
      <c r="BD104" s="91"/>
    </row>
    <row r="105" spans="31:56" s="3" customFormat="1" ht="20.100000000000001" customHeight="1">
      <c r="AE105" s="91"/>
      <c r="AF105" s="91"/>
      <c r="AG105" s="91"/>
      <c r="AH105" s="91"/>
      <c r="AI105" s="91"/>
      <c r="AJ105" s="91"/>
      <c r="AK105" s="91"/>
      <c r="AL105" s="91"/>
      <c r="AM105" s="91"/>
      <c r="AN105" s="91"/>
      <c r="AO105" s="91"/>
      <c r="AP105" s="91"/>
      <c r="AQ105" s="91"/>
      <c r="AR105" s="91"/>
      <c r="AS105" s="91"/>
      <c r="AT105" s="91"/>
      <c r="AU105" s="91"/>
      <c r="AV105" s="91"/>
      <c r="AW105" s="91"/>
      <c r="AX105" s="91"/>
      <c r="AY105" s="91"/>
      <c r="AZ105" s="91"/>
      <c r="BA105" s="91"/>
      <c r="BB105" s="91"/>
      <c r="BC105" s="91"/>
      <c r="BD105" s="91"/>
    </row>
    <row r="106" spans="31:56" s="3" customFormat="1" ht="20.100000000000001" customHeight="1">
      <c r="AE106" s="91"/>
      <c r="AF106" s="91"/>
      <c r="AG106" s="91"/>
      <c r="AH106" s="91"/>
      <c r="AI106" s="91"/>
      <c r="AJ106" s="91"/>
      <c r="AK106" s="91"/>
      <c r="AL106" s="91"/>
      <c r="AM106" s="91"/>
      <c r="AN106" s="91"/>
      <c r="AO106" s="91"/>
      <c r="AP106" s="91"/>
      <c r="AQ106" s="91"/>
      <c r="AR106" s="91"/>
      <c r="AS106" s="91"/>
      <c r="AT106" s="91"/>
      <c r="AU106" s="91"/>
      <c r="AV106" s="91"/>
      <c r="AW106" s="91"/>
      <c r="AX106" s="91"/>
      <c r="AY106" s="91"/>
      <c r="AZ106" s="91"/>
      <c r="BA106" s="91"/>
      <c r="BB106" s="91"/>
      <c r="BC106" s="91"/>
      <c r="BD106" s="91"/>
    </row>
    <row r="107" spans="31:56" s="3" customFormat="1" ht="20.100000000000001" customHeight="1">
      <c r="AE107" s="91"/>
      <c r="AF107" s="91"/>
      <c r="AG107" s="91"/>
      <c r="AH107" s="91"/>
      <c r="AI107" s="91"/>
      <c r="AJ107" s="91"/>
      <c r="AK107" s="91"/>
      <c r="AL107" s="91"/>
      <c r="AM107" s="91"/>
      <c r="AN107" s="91"/>
      <c r="AO107" s="91"/>
      <c r="AP107" s="91"/>
      <c r="AQ107" s="91"/>
      <c r="AR107" s="91"/>
      <c r="AS107" s="91"/>
      <c r="AT107" s="91"/>
      <c r="AU107" s="91"/>
      <c r="AV107" s="91"/>
      <c r="AW107" s="91"/>
      <c r="AX107" s="91"/>
      <c r="AY107" s="91"/>
      <c r="AZ107" s="91"/>
      <c r="BA107" s="91"/>
      <c r="BB107" s="91"/>
      <c r="BC107" s="91"/>
      <c r="BD107" s="91"/>
    </row>
    <row r="108" spans="31:56" s="3" customFormat="1" ht="20.100000000000001" customHeight="1">
      <c r="AE108" s="91"/>
      <c r="AF108" s="91"/>
      <c r="AG108" s="91"/>
      <c r="AH108" s="91"/>
      <c r="AI108" s="91"/>
      <c r="AJ108" s="91"/>
      <c r="AK108" s="91"/>
      <c r="AL108" s="91"/>
      <c r="AM108" s="91"/>
      <c r="AN108" s="91"/>
      <c r="AO108" s="91"/>
      <c r="AP108" s="91"/>
      <c r="AQ108" s="91"/>
      <c r="AR108" s="91"/>
      <c r="AS108" s="91"/>
      <c r="AT108" s="91"/>
      <c r="AU108" s="91"/>
      <c r="AV108" s="91"/>
      <c r="AW108" s="91"/>
      <c r="AX108" s="91"/>
      <c r="AY108" s="91"/>
      <c r="AZ108" s="91"/>
      <c r="BA108" s="91"/>
      <c r="BB108" s="91"/>
      <c r="BC108" s="91"/>
      <c r="BD108" s="91"/>
    </row>
    <row r="109" spans="31:56" s="3" customFormat="1" ht="20.100000000000001" customHeight="1">
      <c r="AE109" s="91"/>
      <c r="AF109" s="91"/>
      <c r="AG109" s="91"/>
      <c r="AH109" s="91"/>
      <c r="AI109" s="91"/>
      <c r="AJ109" s="91"/>
      <c r="AK109" s="91"/>
      <c r="AL109" s="91"/>
      <c r="AM109" s="91"/>
      <c r="AN109" s="91"/>
      <c r="AO109" s="91"/>
      <c r="AP109" s="91"/>
      <c r="AQ109" s="91"/>
      <c r="AR109" s="91"/>
      <c r="AS109" s="91"/>
      <c r="AT109" s="91"/>
      <c r="AU109" s="91"/>
      <c r="AV109" s="91"/>
      <c r="AW109" s="91"/>
      <c r="AX109" s="91"/>
      <c r="AY109" s="91"/>
      <c r="AZ109" s="91"/>
      <c r="BA109" s="91"/>
      <c r="BB109" s="91"/>
      <c r="BC109" s="91"/>
      <c r="BD109" s="91"/>
    </row>
    <row r="110" spans="31:56" s="3" customFormat="1" ht="20.100000000000001" customHeight="1">
      <c r="AE110" s="91"/>
      <c r="AF110" s="91"/>
      <c r="AG110" s="91"/>
      <c r="AH110" s="91"/>
      <c r="AI110" s="91"/>
      <c r="AJ110" s="91"/>
      <c r="AK110" s="91"/>
      <c r="AL110" s="91"/>
      <c r="AM110" s="91"/>
      <c r="AN110" s="91"/>
      <c r="AO110" s="91"/>
      <c r="AP110" s="91"/>
      <c r="AQ110" s="91"/>
      <c r="AR110" s="91"/>
      <c r="AS110" s="91"/>
      <c r="AT110" s="91"/>
      <c r="AU110" s="91"/>
      <c r="AV110" s="91"/>
      <c r="AW110" s="91"/>
      <c r="AX110" s="91"/>
      <c r="AY110" s="91"/>
      <c r="AZ110" s="91"/>
      <c r="BA110" s="91"/>
      <c r="BB110" s="91"/>
      <c r="BC110" s="91"/>
      <c r="BD110" s="91"/>
    </row>
    <row r="111" spans="31:56" s="3" customFormat="1" ht="20.100000000000001" customHeight="1">
      <c r="AE111" s="91"/>
      <c r="AF111" s="91"/>
      <c r="AG111" s="91"/>
      <c r="AH111" s="91"/>
      <c r="AI111" s="91"/>
      <c r="AJ111" s="91"/>
      <c r="AK111" s="91"/>
      <c r="AL111" s="91"/>
      <c r="AM111" s="91"/>
      <c r="AN111" s="91"/>
      <c r="AO111" s="91"/>
      <c r="AP111" s="91"/>
      <c r="AQ111" s="91"/>
      <c r="AR111" s="91"/>
      <c r="AS111" s="91"/>
      <c r="AT111" s="91"/>
      <c r="AU111" s="91"/>
      <c r="AV111" s="91"/>
      <c r="AW111" s="91"/>
      <c r="AX111" s="91"/>
      <c r="AY111" s="91"/>
      <c r="AZ111" s="91"/>
      <c r="BA111" s="91"/>
      <c r="BB111" s="91"/>
      <c r="BC111" s="91"/>
      <c r="BD111" s="91"/>
    </row>
    <row r="112" spans="31:56" s="3" customFormat="1" ht="20.100000000000001" customHeight="1">
      <c r="AE112" s="91"/>
      <c r="AF112" s="91"/>
      <c r="AG112" s="91"/>
      <c r="AH112" s="91"/>
      <c r="AI112" s="91"/>
      <c r="AJ112" s="91"/>
      <c r="AK112" s="91"/>
      <c r="AL112" s="91"/>
      <c r="AM112" s="91"/>
      <c r="AN112" s="91"/>
      <c r="AO112" s="91"/>
      <c r="AP112" s="91"/>
      <c r="AQ112" s="91"/>
      <c r="AR112" s="91"/>
      <c r="AS112" s="91"/>
      <c r="AT112" s="91"/>
      <c r="AU112" s="91"/>
      <c r="AV112" s="91"/>
      <c r="AW112" s="91"/>
      <c r="AX112" s="91"/>
      <c r="AY112" s="91"/>
      <c r="AZ112" s="91"/>
      <c r="BA112" s="91"/>
      <c r="BB112" s="91"/>
      <c r="BC112" s="91"/>
      <c r="BD112" s="91"/>
    </row>
    <row r="113" spans="31:56" s="3" customFormat="1" ht="20.100000000000001" customHeight="1">
      <c r="AE113" s="91"/>
      <c r="AF113" s="91"/>
      <c r="AG113" s="91"/>
      <c r="AH113" s="91"/>
      <c r="AI113" s="91"/>
      <c r="AJ113" s="91"/>
      <c r="AK113" s="91"/>
      <c r="AL113" s="91"/>
      <c r="AM113" s="91"/>
      <c r="AN113" s="91"/>
      <c r="AO113" s="91"/>
      <c r="AP113" s="91"/>
      <c r="AQ113" s="91"/>
      <c r="AR113" s="91"/>
      <c r="AS113" s="91"/>
      <c r="AT113" s="91"/>
      <c r="AU113" s="91"/>
      <c r="AV113" s="91"/>
      <c r="AW113" s="91"/>
      <c r="AX113" s="91"/>
      <c r="AY113" s="91"/>
      <c r="AZ113" s="91"/>
      <c r="BA113" s="91"/>
      <c r="BB113" s="91"/>
      <c r="BC113" s="91"/>
      <c r="BD113" s="91"/>
    </row>
    <row r="114" spans="31:56" s="3" customFormat="1" ht="20.100000000000001" customHeight="1">
      <c r="AE114" s="91"/>
      <c r="AF114" s="91"/>
      <c r="AG114" s="91"/>
      <c r="AH114" s="91"/>
      <c r="AI114" s="91"/>
      <c r="AJ114" s="91"/>
      <c r="AK114" s="91"/>
      <c r="AL114" s="91"/>
      <c r="AM114" s="91"/>
      <c r="AN114" s="91"/>
      <c r="AO114" s="91"/>
      <c r="AP114" s="91"/>
      <c r="AQ114" s="91"/>
      <c r="AR114" s="91"/>
      <c r="AS114" s="91"/>
      <c r="AT114" s="91"/>
      <c r="AU114" s="91"/>
      <c r="AV114" s="91"/>
      <c r="AW114" s="91"/>
      <c r="AX114" s="91"/>
      <c r="AY114" s="91"/>
      <c r="AZ114" s="91"/>
      <c r="BA114" s="91"/>
      <c r="BB114" s="91"/>
      <c r="BC114" s="91"/>
      <c r="BD114" s="91"/>
    </row>
    <row r="115" spans="31:56" s="3" customFormat="1" ht="20.100000000000001" customHeight="1">
      <c r="AE115" s="91"/>
      <c r="AF115" s="91"/>
      <c r="AG115" s="91"/>
      <c r="AH115" s="91"/>
      <c r="AI115" s="91"/>
      <c r="AJ115" s="91"/>
      <c r="AK115" s="91"/>
      <c r="AL115" s="91"/>
      <c r="AM115" s="91"/>
      <c r="AN115" s="91"/>
      <c r="AO115" s="91"/>
      <c r="AP115" s="91"/>
      <c r="AQ115" s="91"/>
      <c r="AR115" s="91"/>
      <c r="AS115" s="91"/>
      <c r="AT115" s="91"/>
      <c r="AU115" s="91"/>
      <c r="AV115" s="91"/>
      <c r="AW115" s="91"/>
      <c r="AX115" s="91"/>
      <c r="AY115" s="91"/>
      <c r="AZ115" s="91"/>
      <c r="BA115" s="91"/>
      <c r="BB115" s="91"/>
      <c r="BC115" s="91"/>
      <c r="BD115" s="91"/>
    </row>
    <row r="116" spans="31:56" s="3" customFormat="1" ht="20.100000000000001" customHeight="1">
      <c r="AE116" s="91"/>
      <c r="AF116" s="91"/>
      <c r="AG116" s="91"/>
      <c r="AH116" s="91"/>
      <c r="AI116" s="91"/>
      <c r="AJ116" s="91"/>
      <c r="AK116" s="91"/>
      <c r="AL116" s="91"/>
      <c r="AM116" s="91"/>
      <c r="AN116" s="91"/>
      <c r="AO116" s="91"/>
      <c r="AP116" s="91"/>
      <c r="AQ116" s="91"/>
      <c r="AR116" s="91"/>
      <c r="AS116" s="91"/>
      <c r="AT116" s="91"/>
      <c r="AU116" s="91"/>
      <c r="AV116" s="91"/>
      <c r="AW116" s="91"/>
      <c r="AX116" s="91"/>
      <c r="AY116" s="91"/>
      <c r="AZ116" s="91"/>
      <c r="BA116" s="91"/>
      <c r="BB116" s="91"/>
      <c r="BC116" s="91"/>
      <c r="BD116" s="91"/>
    </row>
    <row r="117" spans="31:56" s="3" customFormat="1" ht="20.100000000000001" customHeight="1">
      <c r="AE117" s="91"/>
      <c r="AF117" s="91"/>
      <c r="AG117" s="91"/>
      <c r="AH117" s="91"/>
      <c r="AI117" s="91"/>
      <c r="AJ117" s="91"/>
      <c r="AK117" s="91"/>
      <c r="AL117" s="91"/>
      <c r="AM117" s="91"/>
      <c r="AN117" s="91"/>
      <c r="AO117" s="91"/>
      <c r="AP117" s="91"/>
      <c r="AQ117" s="91"/>
      <c r="AR117" s="91"/>
      <c r="AS117" s="91"/>
      <c r="AT117" s="91"/>
      <c r="AU117" s="91"/>
      <c r="AV117" s="91"/>
      <c r="AW117" s="91"/>
      <c r="AX117" s="91"/>
      <c r="AY117" s="91"/>
      <c r="AZ117" s="91"/>
      <c r="BA117" s="91"/>
      <c r="BB117" s="91"/>
      <c r="BC117" s="91"/>
      <c r="BD117" s="91"/>
    </row>
    <row r="118" spans="31:56" s="3" customFormat="1" ht="20.100000000000001" customHeight="1">
      <c r="AE118" s="91"/>
      <c r="AF118" s="91"/>
      <c r="AG118" s="91"/>
      <c r="AH118" s="91"/>
      <c r="AI118" s="91"/>
      <c r="AJ118" s="91"/>
      <c r="AK118" s="91"/>
      <c r="AL118" s="91"/>
      <c r="AM118" s="91"/>
      <c r="AN118" s="91"/>
      <c r="AO118" s="91"/>
      <c r="AP118" s="91"/>
      <c r="AQ118" s="91"/>
      <c r="AR118" s="91"/>
      <c r="AS118" s="91"/>
      <c r="AT118" s="91"/>
      <c r="AU118" s="91"/>
      <c r="AV118" s="91"/>
      <c r="AW118" s="91"/>
      <c r="AX118" s="91"/>
      <c r="AY118" s="91"/>
      <c r="AZ118" s="91"/>
      <c r="BA118" s="91"/>
      <c r="BB118" s="91"/>
      <c r="BC118" s="91"/>
      <c r="BD118" s="91"/>
    </row>
    <row r="119" spans="31:56" s="3" customFormat="1" ht="20.100000000000001" customHeight="1">
      <c r="AE119" s="91"/>
      <c r="AF119" s="91"/>
      <c r="AG119" s="91"/>
      <c r="AH119" s="91"/>
      <c r="AI119" s="91"/>
      <c r="AJ119" s="91"/>
      <c r="AK119" s="91"/>
      <c r="AL119" s="91"/>
      <c r="AM119" s="91"/>
      <c r="AN119" s="91"/>
      <c r="AO119" s="91"/>
      <c r="AP119" s="91"/>
      <c r="AQ119" s="91"/>
      <c r="AR119" s="91"/>
      <c r="AS119" s="91"/>
      <c r="AT119" s="91"/>
      <c r="AU119" s="91"/>
      <c r="AV119" s="91"/>
      <c r="AW119" s="91"/>
      <c r="AX119" s="91"/>
      <c r="AY119" s="91"/>
      <c r="AZ119" s="91"/>
      <c r="BA119" s="91"/>
      <c r="BB119" s="91"/>
      <c r="BC119" s="91"/>
      <c r="BD119" s="91"/>
    </row>
    <row r="120" spans="31:56" s="3" customFormat="1" ht="20.100000000000001" customHeight="1">
      <c r="AE120" s="91"/>
      <c r="AF120" s="91"/>
      <c r="AG120" s="91"/>
      <c r="AH120" s="91"/>
      <c r="AI120" s="91"/>
      <c r="AJ120" s="91"/>
      <c r="AK120" s="91"/>
      <c r="AL120" s="91"/>
      <c r="AM120" s="91"/>
      <c r="AN120" s="91"/>
      <c r="AO120" s="91"/>
      <c r="AP120" s="91"/>
      <c r="AQ120" s="91"/>
      <c r="AR120" s="91"/>
      <c r="AS120" s="91"/>
      <c r="AT120" s="91"/>
      <c r="AU120" s="91"/>
      <c r="AV120" s="91"/>
      <c r="AW120" s="91"/>
      <c r="AX120" s="91"/>
      <c r="AY120" s="91"/>
      <c r="AZ120" s="91"/>
      <c r="BA120" s="91"/>
      <c r="BB120" s="91"/>
      <c r="BC120" s="91"/>
      <c r="BD120" s="91"/>
    </row>
    <row r="121" spans="31:56" s="3" customFormat="1" ht="20.100000000000001" customHeight="1">
      <c r="AE121" s="91"/>
      <c r="AF121" s="91"/>
      <c r="AG121" s="91"/>
      <c r="AH121" s="91"/>
      <c r="AI121" s="91"/>
      <c r="AJ121" s="91"/>
      <c r="AK121" s="91"/>
      <c r="AL121" s="91"/>
      <c r="AM121" s="91"/>
      <c r="AN121" s="91"/>
      <c r="AO121" s="91"/>
      <c r="AP121" s="91"/>
      <c r="AQ121" s="91"/>
      <c r="AR121" s="91"/>
      <c r="AS121" s="91"/>
      <c r="AT121" s="91"/>
      <c r="AU121" s="91"/>
      <c r="AV121" s="91"/>
      <c r="AW121" s="91"/>
      <c r="AX121" s="91"/>
      <c r="AY121" s="91"/>
      <c r="AZ121" s="91"/>
      <c r="BA121" s="91"/>
      <c r="BB121" s="91"/>
      <c r="BC121" s="91"/>
      <c r="BD121" s="91"/>
    </row>
    <row r="122" spans="31:56" s="3" customFormat="1" ht="20.100000000000001" customHeight="1">
      <c r="AE122" s="91"/>
      <c r="AF122" s="91"/>
      <c r="AG122" s="91"/>
      <c r="AH122" s="91"/>
      <c r="AI122" s="91"/>
      <c r="AJ122" s="91"/>
      <c r="AK122" s="91"/>
      <c r="AL122" s="91"/>
      <c r="AM122" s="91"/>
      <c r="AN122" s="91"/>
      <c r="AO122" s="91"/>
      <c r="AP122" s="91"/>
      <c r="AQ122" s="91"/>
      <c r="AR122" s="91"/>
      <c r="AS122" s="91"/>
      <c r="AT122" s="91"/>
      <c r="AU122" s="91"/>
      <c r="AV122" s="91"/>
      <c r="AW122" s="91"/>
      <c r="AX122" s="91"/>
      <c r="AY122" s="91"/>
      <c r="AZ122" s="91"/>
      <c r="BA122" s="91"/>
      <c r="BB122" s="91"/>
      <c r="BC122" s="91"/>
      <c r="BD122" s="91"/>
    </row>
    <row r="123" spans="31:56" s="3" customFormat="1" ht="20.100000000000001" customHeight="1">
      <c r="AE123" s="91"/>
      <c r="AF123" s="91"/>
      <c r="AG123" s="91"/>
      <c r="AH123" s="91"/>
      <c r="AI123" s="91"/>
      <c r="AJ123" s="91"/>
      <c r="AK123" s="91"/>
      <c r="AL123" s="91"/>
      <c r="AM123" s="91"/>
      <c r="AN123" s="91"/>
      <c r="AO123" s="91"/>
      <c r="AP123" s="91"/>
      <c r="AQ123" s="91"/>
      <c r="AR123" s="91"/>
      <c r="AS123" s="91"/>
      <c r="AT123" s="91"/>
      <c r="AU123" s="91"/>
      <c r="AV123" s="91"/>
      <c r="AW123" s="91"/>
      <c r="AX123" s="91"/>
      <c r="AY123" s="91"/>
      <c r="AZ123" s="91"/>
      <c r="BA123" s="91"/>
      <c r="BB123" s="91"/>
      <c r="BC123" s="91"/>
      <c r="BD123" s="91"/>
    </row>
    <row r="124" spans="31:56" s="3" customFormat="1" ht="20.100000000000001" customHeight="1">
      <c r="AE124" s="91"/>
      <c r="AF124" s="91"/>
      <c r="AG124" s="91"/>
      <c r="AH124" s="91"/>
      <c r="AI124" s="91"/>
      <c r="AJ124" s="91"/>
      <c r="AK124" s="91"/>
      <c r="AL124" s="91"/>
      <c r="AM124" s="91"/>
      <c r="AN124" s="91"/>
      <c r="AO124" s="91"/>
      <c r="AP124" s="91"/>
      <c r="AQ124" s="91"/>
      <c r="AR124" s="91"/>
      <c r="AS124" s="91"/>
      <c r="AT124" s="91"/>
      <c r="AU124" s="91"/>
      <c r="AV124" s="91"/>
      <c r="AW124" s="91"/>
      <c r="AX124" s="91"/>
      <c r="AY124" s="91"/>
      <c r="AZ124" s="91"/>
      <c r="BA124" s="91"/>
      <c r="BB124" s="91"/>
      <c r="BC124" s="91"/>
      <c r="BD124" s="91"/>
    </row>
    <row r="125" spans="31:56" s="3" customFormat="1" ht="20.100000000000001" customHeight="1">
      <c r="AE125" s="91"/>
      <c r="AF125" s="91"/>
      <c r="AG125" s="91"/>
      <c r="AH125" s="91"/>
      <c r="AI125" s="91"/>
      <c r="AJ125" s="91"/>
      <c r="AK125" s="91"/>
      <c r="AL125" s="91"/>
      <c r="AM125" s="91"/>
      <c r="AN125" s="91"/>
      <c r="AO125" s="91"/>
      <c r="AP125" s="91"/>
      <c r="AQ125" s="91"/>
      <c r="AR125" s="91"/>
      <c r="AS125" s="91"/>
      <c r="AT125" s="91"/>
      <c r="AU125" s="91"/>
      <c r="AV125" s="91"/>
      <c r="AW125" s="91"/>
      <c r="AX125" s="91"/>
      <c r="AY125" s="91"/>
      <c r="AZ125" s="91"/>
      <c r="BA125" s="91"/>
      <c r="BB125" s="91"/>
      <c r="BC125" s="91"/>
      <c r="BD125" s="91"/>
    </row>
    <row r="126" spans="31:56" s="3" customFormat="1" ht="20.100000000000001" customHeight="1">
      <c r="AE126" s="91"/>
      <c r="AF126" s="91"/>
      <c r="AG126" s="91"/>
      <c r="AH126" s="91"/>
      <c r="AI126" s="91"/>
      <c r="AJ126" s="91"/>
      <c r="AK126" s="91"/>
      <c r="AL126" s="91"/>
      <c r="AM126" s="91"/>
      <c r="AN126" s="91"/>
      <c r="AO126" s="91"/>
      <c r="AP126" s="91"/>
      <c r="AQ126" s="91"/>
      <c r="AR126" s="91"/>
      <c r="AS126" s="91"/>
      <c r="AT126" s="91"/>
      <c r="AU126" s="91"/>
      <c r="AV126" s="91"/>
      <c r="AW126" s="91"/>
      <c r="AX126" s="91"/>
      <c r="AY126" s="91"/>
      <c r="AZ126" s="91"/>
      <c r="BA126" s="91"/>
      <c r="BB126" s="91"/>
      <c r="BC126" s="91"/>
      <c r="BD126" s="91"/>
    </row>
    <row r="127" spans="31:56" s="3" customFormat="1" ht="20.100000000000001" customHeight="1">
      <c r="AE127" s="91"/>
      <c r="AF127" s="91"/>
      <c r="AG127" s="91"/>
      <c r="AH127" s="91"/>
      <c r="AI127" s="91"/>
      <c r="AJ127" s="91"/>
      <c r="AK127" s="91"/>
      <c r="AL127" s="91"/>
      <c r="AM127" s="91"/>
      <c r="AN127" s="91"/>
      <c r="AO127" s="91"/>
      <c r="AP127" s="91"/>
      <c r="AQ127" s="91"/>
      <c r="AR127" s="91"/>
      <c r="AS127" s="91"/>
      <c r="AT127" s="91"/>
      <c r="AU127" s="91"/>
      <c r="AV127" s="91"/>
      <c r="AW127" s="91"/>
      <c r="AX127" s="91"/>
      <c r="AY127" s="91"/>
      <c r="AZ127" s="91"/>
      <c r="BA127" s="91"/>
      <c r="BB127" s="91"/>
      <c r="BC127" s="91"/>
      <c r="BD127" s="91"/>
    </row>
    <row r="128" spans="31:56" s="3" customFormat="1" ht="20.100000000000001" customHeight="1">
      <c r="AE128" s="91"/>
      <c r="AF128" s="91"/>
      <c r="AG128" s="91"/>
      <c r="AH128" s="91"/>
      <c r="AI128" s="91"/>
      <c r="AJ128" s="91"/>
      <c r="AK128" s="91"/>
      <c r="AL128" s="91"/>
      <c r="AM128" s="91"/>
      <c r="AN128" s="91"/>
      <c r="AO128" s="91"/>
      <c r="AP128" s="91"/>
      <c r="AQ128" s="91"/>
      <c r="AR128" s="91"/>
      <c r="AS128" s="91"/>
      <c r="AT128" s="91"/>
      <c r="AU128" s="91"/>
      <c r="AV128" s="91"/>
      <c r="AW128" s="91"/>
      <c r="AX128" s="91"/>
      <c r="AY128" s="91"/>
      <c r="AZ128" s="91"/>
      <c r="BA128" s="91"/>
      <c r="BB128" s="91"/>
      <c r="BC128" s="91"/>
      <c r="BD128" s="91"/>
    </row>
    <row r="129" spans="31:56" s="3" customFormat="1" ht="20.100000000000001" customHeight="1">
      <c r="AE129" s="91"/>
      <c r="AF129" s="91"/>
      <c r="AG129" s="91"/>
      <c r="AH129" s="91"/>
      <c r="AI129" s="91"/>
      <c r="AJ129" s="91"/>
      <c r="AK129" s="91"/>
      <c r="AL129" s="91"/>
      <c r="AM129" s="91"/>
      <c r="AN129" s="91"/>
      <c r="AO129" s="91"/>
      <c r="AP129" s="91"/>
      <c r="AQ129" s="91"/>
      <c r="AR129" s="91"/>
      <c r="AS129" s="91"/>
      <c r="AT129" s="91"/>
      <c r="AU129" s="91"/>
      <c r="AV129" s="91"/>
      <c r="AW129" s="91"/>
      <c r="AX129" s="91"/>
      <c r="AY129" s="91"/>
      <c r="AZ129" s="91"/>
      <c r="BA129" s="91"/>
      <c r="BB129" s="91"/>
      <c r="BC129" s="91"/>
      <c r="BD129" s="91"/>
    </row>
    <row r="130" spans="31:56" s="3" customFormat="1" ht="20.100000000000001" customHeight="1">
      <c r="AE130" s="91"/>
      <c r="AF130" s="91"/>
      <c r="AG130" s="91"/>
      <c r="AH130" s="91"/>
      <c r="AI130" s="91"/>
      <c r="AJ130" s="91"/>
      <c r="AK130" s="91"/>
      <c r="AL130" s="91"/>
      <c r="AM130" s="91"/>
      <c r="AN130" s="91"/>
      <c r="AO130" s="91"/>
      <c r="AP130" s="91"/>
      <c r="AQ130" s="91"/>
      <c r="AR130" s="91"/>
      <c r="AS130" s="91"/>
      <c r="AT130" s="91"/>
      <c r="AU130" s="91"/>
      <c r="AV130" s="91"/>
      <c r="AW130" s="91"/>
      <c r="AX130" s="91"/>
      <c r="AY130" s="91"/>
      <c r="AZ130" s="91"/>
      <c r="BA130" s="91"/>
      <c r="BB130" s="91"/>
      <c r="BC130" s="91"/>
      <c r="BD130" s="91"/>
    </row>
    <row r="131" spans="31:56" s="3" customFormat="1" ht="20.100000000000001" customHeight="1">
      <c r="AE131" s="91"/>
      <c r="AF131" s="91"/>
      <c r="AG131" s="91"/>
      <c r="AH131" s="91"/>
      <c r="AI131" s="91"/>
      <c r="AJ131" s="91"/>
      <c r="AK131" s="91"/>
      <c r="AL131" s="91"/>
      <c r="AM131" s="91"/>
      <c r="AN131" s="91"/>
      <c r="AO131" s="91"/>
      <c r="AP131" s="91"/>
      <c r="AQ131" s="91"/>
      <c r="AR131" s="91"/>
      <c r="AS131" s="91"/>
      <c r="AT131" s="91"/>
      <c r="AU131" s="91"/>
      <c r="AV131" s="91"/>
      <c r="AW131" s="91"/>
      <c r="AX131" s="91"/>
      <c r="AY131" s="91"/>
      <c r="AZ131" s="91"/>
      <c r="BA131" s="91"/>
      <c r="BB131" s="91"/>
      <c r="BC131" s="91"/>
      <c r="BD131" s="91"/>
    </row>
    <row r="132" spans="31:56" s="3" customFormat="1" ht="20.100000000000001" customHeight="1">
      <c r="AE132" s="91"/>
      <c r="AF132" s="91"/>
      <c r="AG132" s="91"/>
      <c r="AH132" s="91"/>
      <c r="AI132" s="91"/>
      <c r="AJ132" s="91"/>
      <c r="AK132" s="91"/>
      <c r="AL132" s="91"/>
      <c r="AM132" s="91"/>
      <c r="AN132" s="91"/>
      <c r="AO132" s="91"/>
      <c r="AP132" s="91"/>
      <c r="AQ132" s="91"/>
      <c r="AR132" s="91"/>
      <c r="AS132" s="91"/>
      <c r="AT132" s="91"/>
      <c r="AU132" s="91"/>
      <c r="AV132" s="91"/>
      <c r="AW132" s="91"/>
      <c r="AX132" s="91"/>
      <c r="AY132" s="91"/>
      <c r="AZ132" s="91"/>
      <c r="BA132" s="91"/>
      <c r="BB132" s="91"/>
      <c r="BC132" s="91"/>
      <c r="BD132" s="91"/>
    </row>
    <row r="133" spans="31:56" s="3" customFormat="1" ht="20.100000000000001" customHeight="1">
      <c r="AE133" s="91"/>
      <c r="AF133" s="91"/>
      <c r="AG133" s="91"/>
      <c r="AH133" s="91"/>
      <c r="AI133" s="91"/>
      <c r="AJ133" s="91"/>
      <c r="AK133" s="91"/>
      <c r="AL133" s="91"/>
      <c r="AM133" s="91"/>
      <c r="AN133" s="91"/>
      <c r="AO133" s="91"/>
      <c r="AP133" s="91"/>
      <c r="AQ133" s="91"/>
      <c r="AR133" s="91"/>
      <c r="AS133" s="91"/>
      <c r="AT133" s="91"/>
      <c r="AU133" s="91"/>
      <c r="AV133" s="91"/>
      <c r="AW133" s="91"/>
      <c r="AX133" s="91"/>
      <c r="AY133" s="91"/>
      <c r="AZ133" s="91"/>
      <c r="BA133" s="91"/>
      <c r="BB133" s="91"/>
      <c r="BC133" s="91"/>
      <c r="BD133" s="91"/>
    </row>
    <row r="134" spans="31:56" s="3" customFormat="1" ht="20.100000000000001" customHeight="1">
      <c r="AE134" s="91"/>
      <c r="AF134" s="91"/>
      <c r="AG134" s="91"/>
      <c r="AH134" s="91"/>
      <c r="AI134" s="91"/>
      <c r="AJ134" s="91"/>
      <c r="AK134" s="91"/>
      <c r="AL134" s="91"/>
      <c r="AM134" s="91"/>
      <c r="AN134" s="91"/>
      <c r="AO134" s="91"/>
      <c r="AP134" s="91"/>
      <c r="AQ134" s="91"/>
      <c r="AR134" s="91"/>
      <c r="AS134" s="91"/>
      <c r="AT134" s="91"/>
      <c r="AU134" s="91"/>
      <c r="AV134" s="91"/>
      <c r="AW134" s="91"/>
      <c r="AX134" s="91"/>
      <c r="AY134" s="91"/>
      <c r="AZ134" s="91"/>
      <c r="BA134" s="91"/>
      <c r="BB134" s="91"/>
      <c r="BC134" s="91"/>
      <c r="BD134" s="91"/>
    </row>
    <row r="135" spans="31:56" s="3" customFormat="1" ht="20.100000000000001" customHeight="1">
      <c r="AE135" s="91"/>
      <c r="AF135" s="91"/>
      <c r="AG135" s="91"/>
      <c r="AH135" s="91"/>
      <c r="AI135" s="91"/>
      <c r="AJ135" s="91"/>
      <c r="AK135" s="91"/>
      <c r="AL135" s="91"/>
      <c r="AM135" s="91"/>
      <c r="AN135" s="91"/>
      <c r="AO135" s="91"/>
      <c r="AP135" s="91"/>
      <c r="AQ135" s="91"/>
      <c r="AR135" s="91"/>
      <c r="AS135" s="91"/>
      <c r="AT135" s="91"/>
      <c r="AU135" s="91"/>
      <c r="AV135" s="91"/>
      <c r="AW135" s="91"/>
      <c r="AX135" s="91"/>
      <c r="AY135" s="91"/>
      <c r="AZ135" s="91"/>
      <c r="BA135" s="91"/>
      <c r="BB135" s="91"/>
      <c r="BC135" s="91"/>
      <c r="BD135" s="91"/>
    </row>
    <row r="136" spans="31:56" s="3" customFormat="1" ht="20.100000000000001" customHeight="1">
      <c r="AE136" s="91"/>
      <c r="AF136" s="91"/>
      <c r="AG136" s="91"/>
      <c r="AH136" s="91"/>
      <c r="AI136" s="91"/>
      <c r="AJ136" s="91"/>
      <c r="AK136" s="91"/>
      <c r="AL136" s="91"/>
      <c r="AM136" s="91"/>
      <c r="AN136" s="91"/>
      <c r="AO136" s="91"/>
      <c r="AP136" s="91"/>
      <c r="AQ136" s="91"/>
      <c r="AR136" s="91"/>
      <c r="AS136" s="91"/>
      <c r="AT136" s="91"/>
      <c r="AU136" s="91"/>
      <c r="AV136" s="91"/>
      <c r="AW136" s="91"/>
      <c r="AX136" s="91"/>
      <c r="AY136" s="91"/>
      <c r="AZ136" s="91"/>
      <c r="BA136" s="91"/>
      <c r="BB136" s="91"/>
      <c r="BC136" s="91"/>
      <c r="BD136" s="91"/>
    </row>
    <row r="137" spans="31:56" s="3" customFormat="1" ht="20.100000000000001" customHeight="1">
      <c r="AE137" s="91"/>
      <c r="AF137" s="91"/>
      <c r="AG137" s="91"/>
      <c r="AH137" s="91"/>
      <c r="AI137" s="91"/>
      <c r="AJ137" s="91"/>
      <c r="AK137" s="91"/>
      <c r="AL137" s="91"/>
      <c r="AM137" s="91"/>
      <c r="AN137" s="91"/>
      <c r="AO137" s="91"/>
      <c r="AP137" s="91"/>
      <c r="AQ137" s="91"/>
      <c r="AR137" s="91"/>
      <c r="AS137" s="91"/>
      <c r="AT137" s="91"/>
      <c r="AU137" s="91"/>
      <c r="AV137" s="91"/>
      <c r="AW137" s="91"/>
      <c r="AX137" s="91"/>
      <c r="AY137" s="91"/>
      <c r="AZ137" s="91"/>
      <c r="BA137" s="91"/>
      <c r="BB137" s="91"/>
      <c r="BC137" s="91"/>
      <c r="BD137" s="91"/>
    </row>
    <row r="138" spans="31:56" s="3" customFormat="1" ht="20.100000000000001" customHeight="1">
      <c r="AE138" s="91"/>
      <c r="AF138" s="91"/>
      <c r="AG138" s="91"/>
      <c r="AH138" s="91"/>
      <c r="AI138" s="91"/>
      <c r="AJ138" s="91"/>
      <c r="AK138" s="91"/>
      <c r="AL138" s="91"/>
      <c r="AM138" s="91"/>
      <c r="AN138" s="91"/>
      <c r="AO138" s="91"/>
      <c r="AP138" s="91"/>
      <c r="AQ138" s="91"/>
      <c r="AR138" s="91"/>
      <c r="AS138" s="91"/>
      <c r="AT138" s="91"/>
      <c r="AU138" s="91"/>
      <c r="AV138" s="91"/>
      <c r="AW138" s="91"/>
      <c r="AX138" s="91"/>
      <c r="AY138" s="91"/>
      <c r="AZ138" s="91"/>
      <c r="BA138" s="91"/>
      <c r="BB138" s="91"/>
      <c r="BC138" s="91"/>
      <c r="BD138" s="91"/>
    </row>
    <row r="139" spans="31:56" s="3" customFormat="1" ht="20.100000000000001" customHeight="1">
      <c r="AE139" s="91"/>
      <c r="AF139" s="91"/>
      <c r="AG139" s="91"/>
      <c r="AH139" s="91"/>
      <c r="AI139" s="91"/>
      <c r="AJ139" s="91"/>
      <c r="AK139" s="91"/>
      <c r="AL139" s="91"/>
      <c r="AM139" s="38"/>
      <c r="AN139" s="38"/>
      <c r="AO139" s="38"/>
      <c r="AP139" s="38"/>
      <c r="AQ139" s="91"/>
      <c r="AR139" s="91"/>
      <c r="AS139" s="91"/>
      <c r="AT139" s="91"/>
      <c r="AU139" s="91"/>
      <c r="AV139" s="91"/>
      <c r="AW139" s="91"/>
      <c r="AX139" s="91"/>
      <c r="AY139" s="91"/>
      <c r="AZ139" s="91"/>
      <c r="BA139" s="91"/>
      <c r="BB139" s="91"/>
      <c r="BC139" s="91"/>
      <c r="BD139" s="91"/>
    </row>
    <row r="140" spans="31:56" s="3" customFormat="1" ht="20.100000000000001" customHeight="1">
      <c r="AE140" s="91"/>
      <c r="AF140" s="91"/>
      <c r="AG140" s="91"/>
      <c r="AH140" s="91"/>
      <c r="AI140" s="91"/>
      <c r="AJ140" s="91"/>
      <c r="AK140" s="91"/>
      <c r="AL140" s="91"/>
      <c r="AM140" s="38"/>
      <c r="AN140" s="38"/>
      <c r="AO140" s="38"/>
      <c r="AP140" s="38"/>
      <c r="AQ140" s="91"/>
      <c r="AR140" s="91"/>
      <c r="AS140" s="91"/>
      <c r="AT140" s="91"/>
      <c r="AU140" s="91"/>
      <c r="AV140" s="91"/>
      <c r="AW140" s="91"/>
      <c r="AX140" s="91"/>
      <c r="AY140" s="91"/>
      <c r="AZ140" s="91"/>
      <c r="BA140" s="91"/>
      <c r="BB140" s="91"/>
      <c r="BC140" s="91"/>
      <c r="BD140" s="91"/>
    </row>
    <row r="141" spans="31:56" s="3" customFormat="1" ht="20.100000000000001" customHeight="1">
      <c r="AE141" s="91"/>
      <c r="AF141" s="91"/>
      <c r="AG141" s="91"/>
      <c r="AH141" s="91"/>
      <c r="AI141" s="91"/>
      <c r="AJ141" s="91"/>
      <c r="AK141" s="91"/>
      <c r="AL141" s="91"/>
      <c r="AM141" s="38"/>
      <c r="AN141" s="38"/>
      <c r="AO141" s="38"/>
      <c r="AP141" s="38"/>
      <c r="AQ141" s="91"/>
      <c r="AR141" s="91"/>
      <c r="AS141" s="91"/>
      <c r="AT141" s="91"/>
      <c r="AU141" s="91"/>
      <c r="AV141" s="91"/>
      <c r="AW141" s="91"/>
      <c r="AX141" s="91"/>
      <c r="AY141" s="91"/>
      <c r="AZ141" s="91"/>
      <c r="BA141" s="91"/>
      <c r="BB141" s="91"/>
      <c r="BC141" s="91"/>
      <c r="BD141" s="91"/>
    </row>
    <row r="142" spans="31:56" s="3" customFormat="1" ht="20.100000000000001" customHeight="1">
      <c r="AE142" s="91"/>
      <c r="AF142" s="91"/>
      <c r="AG142" s="91"/>
      <c r="AH142" s="91"/>
      <c r="AI142" s="91"/>
      <c r="AJ142" s="91"/>
      <c r="AK142" s="91"/>
      <c r="AL142" s="91"/>
      <c r="AM142" s="38"/>
      <c r="AN142" s="38"/>
      <c r="AO142" s="38"/>
      <c r="AP142" s="38"/>
      <c r="AQ142" s="91"/>
      <c r="AR142" s="91"/>
      <c r="AS142" s="91"/>
      <c r="AT142" s="91"/>
      <c r="AU142" s="91"/>
      <c r="AV142" s="91"/>
      <c r="AW142" s="91"/>
      <c r="AX142" s="91"/>
      <c r="AY142" s="91"/>
      <c r="AZ142" s="91"/>
      <c r="BA142" s="91"/>
      <c r="BB142" s="91"/>
      <c r="BC142" s="91"/>
      <c r="BD142" s="91"/>
    </row>
    <row r="143" spans="31:56" s="3" customFormat="1" ht="20.100000000000001" customHeight="1">
      <c r="AE143" s="91"/>
      <c r="AF143" s="91"/>
      <c r="AG143" s="91"/>
      <c r="AH143" s="91"/>
      <c r="AI143" s="91"/>
      <c r="AJ143" s="91"/>
      <c r="AK143" s="91"/>
      <c r="AL143" s="91"/>
      <c r="AM143" s="38"/>
      <c r="AN143" s="38"/>
      <c r="AO143" s="38"/>
      <c r="AP143" s="38"/>
      <c r="AQ143" s="91"/>
      <c r="AR143" s="91"/>
      <c r="AS143" s="91"/>
      <c r="AT143" s="91"/>
      <c r="AU143" s="91"/>
      <c r="AV143" s="91"/>
      <c r="AW143" s="91"/>
      <c r="AX143" s="91"/>
      <c r="AY143" s="91"/>
      <c r="AZ143" s="91"/>
      <c r="BA143" s="91"/>
      <c r="BB143" s="91"/>
      <c r="BC143" s="91"/>
      <c r="BD143" s="91"/>
    </row>
    <row r="144" spans="31:56"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sheetData>
  <sheetProtection algorithmName="SHA-512" hashValue="bONtdSP30lLcBltUMy2xbXyz6FabvvzSN065WaVHMcGO96z9e+RFB3+J8RLf7aUg4FkD3JiFe+zuRXeooiUMlg==" saltValue="M+QCc1NUbtZD65VCYXZo+g==" spinCount="100000" sheet="1" objects="1" scenarios="1" selectLockedCells="1"/>
  <mergeCells count="187">
    <mergeCell ref="B7:C7"/>
    <mergeCell ref="D7:G7"/>
    <mergeCell ref="H7:I7"/>
    <mergeCell ref="B8:C8"/>
    <mergeCell ref="D8:G8"/>
    <mergeCell ref="H8:I8"/>
    <mergeCell ref="B2:AC2"/>
    <mergeCell ref="K3:N3"/>
    <mergeCell ref="P3:S3"/>
    <mergeCell ref="B5:C6"/>
    <mergeCell ref="D5:G6"/>
    <mergeCell ref="H5:I6"/>
    <mergeCell ref="B11:C11"/>
    <mergeCell ref="D11:G11"/>
    <mergeCell ref="H11:I11"/>
    <mergeCell ref="B12:C12"/>
    <mergeCell ref="D12:G12"/>
    <mergeCell ref="H12:I12"/>
    <mergeCell ref="B9:C9"/>
    <mergeCell ref="D9:G9"/>
    <mergeCell ref="H9:I9"/>
    <mergeCell ref="B10:C10"/>
    <mergeCell ref="D10:G10"/>
    <mergeCell ref="H10:I10"/>
    <mergeCell ref="B15:G15"/>
    <mergeCell ref="H15:I15"/>
    <mergeCell ref="B20:C21"/>
    <mergeCell ref="D20:G21"/>
    <mergeCell ref="H20:J21"/>
    <mergeCell ref="K20:M21"/>
    <mergeCell ref="B13:C13"/>
    <mergeCell ref="D13:G13"/>
    <mergeCell ref="H13:I13"/>
    <mergeCell ref="B14:C14"/>
    <mergeCell ref="D14:G14"/>
    <mergeCell ref="H14:I14"/>
    <mergeCell ref="B23:C23"/>
    <mergeCell ref="D23:G23"/>
    <mergeCell ref="H23:J23"/>
    <mergeCell ref="K23:M23"/>
    <mergeCell ref="N23:P23"/>
    <mergeCell ref="Q23:S23"/>
    <mergeCell ref="N20:P21"/>
    <mergeCell ref="Q20:S21"/>
    <mergeCell ref="B22:C22"/>
    <mergeCell ref="D22:G22"/>
    <mergeCell ref="H22:J22"/>
    <mergeCell ref="K22:M22"/>
    <mergeCell ref="N22:P22"/>
    <mergeCell ref="Q22:S22"/>
    <mergeCell ref="B25:C25"/>
    <mergeCell ref="D25:G25"/>
    <mergeCell ref="H25:J25"/>
    <mergeCell ref="K25:M25"/>
    <mergeCell ref="N25:P25"/>
    <mergeCell ref="Q25:S25"/>
    <mergeCell ref="B24:C24"/>
    <mergeCell ref="D24:G24"/>
    <mergeCell ref="H24:J24"/>
    <mergeCell ref="K24:M24"/>
    <mergeCell ref="N24:P24"/>
    <mergeCell ref="Q24:S24"/>
    <mergeCell ref="B27:C27"/>
    <mergeCell ref="D27:G27"/>
    <mergeCell ref="H27:J27"/>
    <mergeCell ref="K27:M27"/>
    <mergeCell ref="N27:P27"/>
    <mergeCell ref="Q27:S27"/>
    <mergeCell ref="B26:C26"/>
    <mergeCell ref="D26:G26"/>
    <mergeCell ref="H26:J26"/>
    <mergeCell ref="K26:M26"/>
    <mergeCell ref="N26:P26"/>
    <mergeCell ref="Q26:S26"/>
    <mergeCell ref="B29:C29"/>
    <mergeCell ref="D29:G29"/>
    <mergeCell ref="H29:J29"/>
    <mergeCell ref="K29:M29"/>
    <mergeCell ref="N29:P29"/>
    <mergeCell ref="Q29:S29"/>
    <mergeCell ref="B28:C28"/>
    <mergeCell ref="D28:G28"/>
    <mergeCell ref="H28:J28"/>
    <mergeCell ref="K28:M28"/>
    <mergeCell ref="N28:P28"/>
    <mergeCell ref="Q28:S28"/>
    <mergeCell ref="B30:G30"/>
    <mergeCell ref="H30:J30"/>
    <mergeCell ref="K30:M30"/>
    <mergeCell ref="N30:P30"/>
    <mergeCell ref="Q30:S30"/>
    <mergeCell ref="B33:D34"/>
    <mergeCell ref="E33:G34"/>
    <mergeCell ref="H33:J34"/>
    <mergeCell ref="K33:M34"/>
    <mergeCell ref="N33:P34"/>
    <mergeCell ref="Q33:S34"/>
    <mergeCell ref="T33:V34"/>
    <mergeCell ref="W33:Y34"/>
    <mergeCell ref="AJ33:AK33"/>
    <mergeCell ref="B35:D35"/>
    <mergeCell ref="E35:G35"/>
    <mergeCell ref="H35:J35"/>
    <mergeCell ref="K35:M35"/>
    <mergeCell ref="N35:P35"/>
    <mergeCell ref="Q35:S35"/>
    <mergeCell ref="T35:V35"/>
    <mergeCell ref="W35:Y35"/>
    <mergeCell ref="B36:D36"/>
    <mergeCell ref="E36:G36"/>
    <mergeCell ref="H36:J36"/>
    <mergeCell ref="K36:M36"/>
    <mergeCell ref="N36:P36"/>
    <mergeCell ref="Q36:S36"/>
    <mergeCell ref="T36:V36"/>
    <mergeCell ref="W36:Y36"/>
    <mergeCell ref="T37:V37"/>
    <mergeCell ref="W37:Y37"/>
    <mergeCell ref="B38:D38"/>
    <mergeCell ref="E38:G38"/>
    <mergeCell ref="H38:J38"/>
    <mergeCell ref="K38:M38"/>
    <mergeCell ref="N38:P38"/>
    <mergeCell ref="Q38:S38"/>
    <mergeCell ref="T38:V38"/>
    <mergeCell ref="W38:Y38"/>
    <mergeCell ref="B37:D37"/>
    <mergeCell ref="E37:G37"/>
    <mergeCell ref="H37:J37"/>
    <mergeCell ref="K37:M37"/>
    <mergeCell ref="N37:P37"/>
    <mergeCell ref="Q37:S37"/>
    <mergeCell ref="T39:V39"/>
    <mergeCell ref="W39:Y39"/>
    <mergeCell ref="B40:D40"/>
    <mergeCell ref="E40:G40"/>
    <mergeCell ref="H40:J40"/>
    <mergeCell ref="K40:M40"/>
    <mergeCell ref="N40:P40"/>
    <mergeCell ref="Q40:S40"/>
    <mergeCell ref="T40:V40"/>
    <mergeCell ref="W40:Y40"/>
    <mergeCell ref="B39:D39"/>
    <mergeCell ref="E39:G39"/>
    <mergeCell ref="H39:J39"/>
    <mergeCell ref="K39:M39"/>
    <mergeCell ref="N39:P39"/>
    <mergeCell ref="Q39:S39"/>
    <mergeCell ref="T41:V41"/>
    <mergeCell ref="W41:Y41"/>
    <mergeCell ref="B42:D42"/>
    <mergeCell ref="E42:G42"/>
    <mergeCell ref="H42:J42"/>
    <mergeCell ref="K42:M42"/>
    <mergeCell ref="N42:P42"/>
    <mergeCell ref="Q42:S42"/>
    <mergeCell ref="T42:V42"/>
    <mergeCell ref="W42:Y42"/>
    <mergeCell ref="B41:D41"/>
    <mergeCell ref="E41:G41"/>
    <mergeCell ref="H41:J41"/>
    <mergeCell ref="K41:M41"/>
    <mergeCell ref="N41:P41"/>
    <mergeCell ref="Q41:S41"/>
    <mergeCell ref="W45:Y45"/>
    <mergeCell ref="B45:G45"/>
    <mergeCell ref="H45:J45"/>
    <mergeCell ref="K45:M45"/>
    <mergeCell ref="N45:P45"/>
    <mergeCell ref="Q45:S45"/>
    <mergeCell ref="T45:V45"/>
    <mergeCell ref="T43:V43"/>
    <mergeCell ref="W43:Y43"/>
    <mergeCell ref="B44:D44"/>
    <mergeCell ref="E44:G44"/>
    <mergeCell ref="H44:J44"/>
    <mergeCell ref="K44:M44"/>
    <mergeCell ref="N44:P44"/>
    <mergeCell ref="Q44:S44"/>
    <mergeCell ref="T44:V44"/>
    <mergeCell ref="W44:Y44"/>
    <mergeCell ref="B43:D43"/>
    <mergeCell ref="E43:G43"/>
    <mergeCell ref="H43:J43"/>
    <mergeCell ref="K43:M43"/>
    <mergeCell ref="N43:P43"/>
    <mergeCell ref="Q43:S43"/>
  </mergeCells>
  <phoneticPr fontId="4"/>
  <conditionalFormatting sqref="K22:M29">
    <cfRule type="expression" dxfId="0" priority="2">
      <formula>$AG$3=2</formula>
    </cfRule>
  </conditionalFormatting>
  <dataValidations count="2">
    <dataValidation type="list" allowBlank="1" showInputMessage="1" showErrorMessage="1" sqref="E35:G44">
      <formula1>方位</formula1>
    </dataValidation>
    <dataValidation type="list" allowBlank="1" showInputMessage="1" showErrorMessage="1" sqref="D7:G14">
      <formula1>"基礎断熱,玄関土間,勝手口土間,その他"</formula1>
    </dataValidation>
  </dataValidations>
  <pageMargins left="0.70866141732283472" right="0.70866141732283472" top="0.74803149606299213" bottom="0.74803149606299213" header="0.31496062992125984" footer="0.31496062992125984"/>
  <pageSetup paperSize="9" scale="83" orientation="portrait" r:id="rId1"/>
  <headerFooter>
    <oddHeader>&amp;Rver. 2.3[H28]</oddHeader>
    <oddFooter>&amp;Cⓒ　2022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8001" r:id="rId4" name="Check Box 1">
              <controlPr defaultSize="0" autoFill="0" autoLine="0" autoPict="0">
                <anchor moveWithCells="1">
                  <from>
                    <xdr:col>14</xdr:col>
                    <xdr:colOff>6578</xdr:colOff>
                    <xdr:row>34</xdr:row>
                    <xdr:rowOff>26314</xdr:rowOff>
                  </from>
                  <to>
                    <xdr:col>15</xdr:col>
                    <xdr:colOff>65784</xdr:colOff>
                    <xdr:row>34</xdr:row>
                    <xdr:rowOff>230245</xdr:rowOff>
                  </to>
                </anchor>
              </controlPr>
            </control>
          </mc:Choice>
        </mc:AlternateContent>
        <mc:AlternateContent xmlns:mc="http://schemas.openxmlformats.org/markup-compatibility/2006">
          <mc:Choice Requires="x14">
            <control shapeId="128002" r:id="rId5" name="Check Box 2">
              <controlPr defaultSize="0" autoFill="0" autoLine="0" autoPict="0">
                <anchor moveWithCells="1">
                  <from>
                    <xdr:col>14</xdr:col>
                    <xdr:colOff>6578</xdr:colOff>
                    <xdr:row>35</xdr:row>
                    <xdr:rowOff>26314</xdr:rowOff>
                  </from>
                  <to>
                    <xdr:col>15</xdr:col>
                    <xdr:colOff>65784</xdr:colOff>
                    <xdr:row>35</xdr:row>
                    <xdr:rowOff>230245</xdr:rowOff>
                  </to>
                </anchor>
              </controlPr>
            </control>
          </mc:Choice>
        </mc:AlternateContent>
        <mc:AlternateContent xmlns:mc="http://schemas.openxmlformats.org/markup-compatibility/2006">
          <mc:Choice Requires="x14">
            <control shapeId="128003" r:id="rId6" name="Check Box 3">
              <controlPr defaultSize="0" autoFill="0" autoLine="0" autoPict="0">
                <anchor moveWithCells="1">
                  <from>
                    <xdr:col>14</xdr:col>
                    <xdr:colOff>6578</xdr:colOff>
                    <xdr:row>36</xdr:row>
                    <xdr:rowOff>26314</xdr:rowOff>
                  </from>
                  <to>
                    <xdr:col>15</xdr:col>
                    <xdr:colOff>65784</xdr:colOff>
                    <xdr:row>36</xdr:row>
                    <xdr:rowOff>230245</xdr:rowOff>
                  </to>
                </anchor>
              </controlPr>
            </control>
          </mc:Choice>
        </mc:AlternateContent>
        <mc:AlternateContent xmlns:mc="http://schemas.openxmlformats.org/markup-compatibility/2006">
          <mc:Choice Requires="x14">
            <control shapeId="128004" r:id="rId7" name="Check Box 4">
              <controlPr defaultSize="0" autoFill="0" autoLine="0" autoPict="0">
                <anchor moveWithCells="1">
                  <from>
                    <xdr:col>14</xdr:col>
                    <xdr:colOff>6578</xdr:colOff>
                    <xdr:row>37</xdr:row>
                    <xdr:rowOff>26314</xdr:rowOff>
                  </from>
                  <to>
                    <xdr:col>15</xdr:col>
                    <xdr:colOff>65784</xdr:colOff>
                    <xdr:row>37</xdr:row>
                    <xdr:rowOff>230245</xdr:rowOff>
                  </to>
                </anchor>
              </controlPr>
            </control>
          </mc:Choice>
        </mc:AlternateContent>
        <mc:AlternateContent xmlns:mc="http://schemas.openxmlformats.org/markup-compatibility/2006">
          <mc:Choice Requires="x14">
            <control shapeId="128005" r:id="rId8" name="Check Box 5">
              <controlPr defaultSize="0" autoFill="0" autoLine="0" autoPict="0">
                <anchor moveWithCells="1">
                  <from>
                    <xdr:col>14</xdr:col>
                    <xdr:colOff>6578</xdr:colOff>
                    <xdr:row>38</xdr:row>
                    <xdr:rowOff>26314</xdr:rowOff>
                  </from>
                  <to>
                    <xdr:col>15</xdr:col>
                    <xdr:colOff>65784</xdr:colOff>
                    <xdr:row>38</xdr:row>
                    <xdr:rowOff>230245</xdr:rowOff>
                  </to>
                </anchor>
              </controlPr>
            </control>
          </mc:Choice>
        </mc:AlternateContent>
        <mc:AlternateContent xmlns:mc="http://schemas.openxmlformats.org/markup-compatibility/2006">
          <mc:Choice Requires="x14">
            <control shapeId="128006" r:id="rId9" name="Check Box 6">
              <controlPr defaultSize="0" autoFill="0" autoLine="0" autoPict="0">
                <anchor moveWithCells="1">
                  <from>
                    <xdr:col>14</xdr:col>
                    <xdr:colOff>6578</xdr:colOff>
                    <xdr:row>21</xdr:row>
                    <xdr:rowOff>6578</xdr:rowOff>
                  </from>
                  <to>
                    <xdr:col>15</xdr:col>
                    <xdr:colOff>39471</xdr:colOff>
                    <xdr:row>21</xdr:row>
                    <xdr:rowOff>217088</xdr:rowOff>
                  </to>
                </anchor>
              </controlPr>
            </control>
          </mc:Choice>
        </mc:AlternateContent>
        <mc:AlternateContent xmlns:mc="http://schemas.openxmlformats.org/markup-compatibility/2006">
          <mc:Choice Requires="x14">
            <control shapeId="128007" r:id="rId10" name="Check Box 7">
              <controlPr defaultSize="0" autoFill="0" autoLine="0" autoPict="0">
                <anchor moveWithCells="1">
                  <from>
                    <xdr:col>14</xdr:col>
                    <xdr:colOff>6578</xdr:colOff>
                    <xdr:row>22</xdr:row>
                    <xdr:rowOff>6578</xdr:rowOff>
                  </from>
                  <to>
                    <xdr:col>15</xdr:col>
                    <xdr:colOff>39471</xdr:colOff>
                    <xdr:row>22</xdr:row>
                    <xdr:rowOff>217088</xdr:rowOff>
                  </to>
                </anchor>
              </controlPr>
            </control>
          </mc:Choice>
        </mc:AlternateContent>
        <mc:AlternateContent xmlns:mc="http://schemas.openxmlformats.org/markup-compatibility/2006">
          <mc:Choice Requires="x14">
            <control shapeId="128008" r:id="rId11" name="Check Box 8">
              <controlPr defaultSize="0" autoFill="0" autoLine="0" autoPict="0">
                <anchor moveWithCells="1">
                  <from>
                    <xdr:col>14</xdr:col>
                    <xdr:colOff>6578</xdr:colOff>
                    <xdr:row>23</xdr:row>
                    <xdr:rowOff>6578</xdr:rowOff>
                  </from>
                  <to>
                    <xdr:col>15</xdr:col>
                    <xdr:colOff>39471</xdr:colOff>
                    <xdr:row>23</xdr:row>
                    <xdr:rowOff>217088</xdr:rowOff>
                  </to>
                </anchor>
              </controlPr>
            </control>
          </mc:Choice>
        </mc:AlternateContent>
        <mc:AlternateContent xmlns:mc="http://schemas.openxmlformats.org/markup-compatibility/2006">
          <mc:Choice Requires="x14">
            <control shapeId="128009" r:id="rId12" name="Check Box 9">
              <controlPr defaultSize="0" autoFill="0" autoLine="0" autoPict="0">
                <anchor moveWithCells="1">
                  <from>
                    <xdr:col>14</xdr:col>
                    <xdr:colOff>6578</xdr:colOff>
                    <xdr:row>24</xdr:row>
                    <xdr:rowOff>6578</xdr:rowOff>
                  </from>
                  <to>
                    <xdr:col>15</xdr:col>
                    <xdr:colOff>39471</xdr:colOff>
                    <xdr:row>24</xdr:row>
                    <xdr:rowOff>217088</xdr:rowOff>
                  </to>
                </anchor>
              </controlPr>
            </control>
          </mc:Choice>
        </mc:AlternateContent>
        <mc:AlternateContent xmlns:mc="http://schemas.openxmlformats.org/markup-compatibility/2006">
          <mc:Choice Requires="x14">
            <control shapeId="128010" r:id="rId13" name="Check Box 10">
              <controlPr defaultSize="0" autoFill="0" autoLine="0" autoPict="0">
                <anchor moveWithCells="1">
                  <from>
                    <xdr:col>14</xdr:col>
                    <xdr:colOff>6578</xdr:colOff>
                    <xdr:row>25</xdr:row>
                    <xdr:rowOff>6578</xdr:rowOff>
                  </from>
                  <to>
                    <xdr:col>15</xdr:col>
                    <xdr:colOff>39471</xdr:colOff>
                    <xdr:row>25</xdr:row>
                    <xdr:rowOff>217088</xdr:rowOff>
                  </to>
                </anchor>
              </controlPr>
            </control>
          </mc:Choice>
        </mc:AlternateContent>
        <mc:AlternateContent xmlns:mc="http://schemas.openxmlformats.org/markup-compatibility/2006">
          <mc:Choice Requires="x14">
            <control shapeId="128011" r:id="rId14" name="Check Box 11">
              <controlPr defaultSize="0" autoFill="0" autoLine="0" autoPict="0">
                <anchor moveWithCells="1">
                  <from>
                    <xdr:col>14</xdr:col>
                    <xdr:colOff>6578</xdr:colOff>
                    <xdr:row>26</xdr:row>
                    <xdr:rowOff>6578</xdr:rowOff>
                  </from>
                  <to>
                    <xdr:col>15</xdr:col>
                    <xdr:colOff>39471</xdr:colOff>
                    <xdr:row>26</xdr:row>
                    <xdr:rowOff>217088</xdr:rowOff>
                  </to>
                </anchor>
              </controlPr>
            </control>
          </mc:Choice>
        </mc:AlternateContent>
        <mc:AlternateContent xmlns:mc="http://schemas.openxmlformats.org/markup-compatibility/2006">
          <mc:Choice Requires="x14">
            <control shapeId="128012" r:id="rId15" name="Check Box 12">
              <controlPr defaultSize="0" autoFill="0" autoLine="0" autoPict="0">
                <anchor moveWithCells="1">
                  <from>
                    <xdr:col>14</xdr:col>
                    <xdr:colOff>6578</xdr:colOff>
                    <xdr:row>27</xdr:row>
                    <xdr:rowOff>6578</xdr:rowOff>
                  </from>
                  <to>
                    <xdr:col>15</xdr:col>
                    <xdr:colOff>39471</xdr:colOff>
                    <xdr:row>27</xdr:row>
                    <xdr:rowOff>217088</xdr:rowOff>
                  </to>
                </anchor>
              </controlPr>
            </control>
          </mc:Choice>
        </mc:AlternateContent>
        <mc:AlternateContent xmlns:mc="http://schemas.openxmlformats.org/markup-compatibility/2006">
          <mc:Choice Requires="x14">
            <control shapeId="128013" r:id="rId16" name="Check Box 13">
              <controlPr defaultSize="0" autoFill="0" autoLine="0" autoPict="0">
                <anchor moveWithCells="1">
                  <from>
                    <xdr:col>14</xdr:col>
                    <xdr:colOff>6578</xdr:colOff>
                    <xdr:row>28</xdr:row>
                    <xdr:rowOff>6578</xdr:rowOff>
                  </from>
                  <to>
                    <xdr:col>15</xdr:col>
                    <xdr:colOff>39471</xdr:colOff>
                    <xdr:row>28</xdr:row>
                    <xdr:rowOff>217088</xdr:rowOff>
                  </to>
                </anchor>
              </controlPr>
            </control>
          </mc:Choice>
        </mc:AlternateContent>
        <mc:AlternateContent xmlns:mc="http://schemas.openxmlformats.org/markup-compatibility/2006">
          <mc:Choice Requires="x14">
            <control shapeId="128014" r:id="rId17" name="Check Box 14">
              <controlPr defaultSize="0" autoFill="0" autoLine="0" autoPict="0">
                <anchor moveWithCells="1">
                  <from>
                    <xdr:col>14</xdr:col>
                    <xdr:colOff>6578</xdr:colOff>
                    <xdr:row>39</xdr:row>
                    <xdr:rowOff>26314</xdr:rowOff>
                  </from>
                  <to>
                    <xdr:col>15</xdr:col>
                    <xdr:colOff>65784</xdr:colOff>
                    <xdr:row>39</xdr:row>
                    <xdr:rowOff>230245</xdr:rowOff>
                  </to>
                </anchor>
              </controlPr>
            </control>
          </mc:Choice>
        </mc:AlternateContent>
        <mc:AlternateContent xmlns:mc="http://schemas.openxmlformats.org/markup-compatibility/2006">
          <mc:Choice Requires="x14">
            <control shapeId="128015" r:id="rId18" name="Check Box 15">
              <controlPr defaultSize="0" autoFill="0" autoLine="0" autoPict="0">
                <anchor moveWithCells="1">
                  <from>
                    <xdr:col>14</xdr:col>
                    <xdr:colOff>6578</xdr:colOff>
                    <xdr:row>40</xdr:row>
                    <xdr:rowOff>26314</xdr:rowOff>
                  </from>
                  <to>
                    <xdr:col>15</xdr:col>
                    <xdr:colOff>65784</xdr:colOff>
                    <xdr:row>40</xdr:row>
                    <xdr:rowOff>230245</xdr:rowOff>
                  </to>
                </anchor>
              </controlPr>
            </control>
          </mc:Choice>
        </mc:AlternateContent>
        <mc:AlternateContent xmlns:mc="http://schemas.openxmlformats.org/markup-compatibility/2006">
          <mc:Choice Requires="x14">
            <control shapeId="128016" r:id="rId19" name="Check Box 16">
              <controlPr defaultSize="0" autoFill="0" autoLine="0" autoPict="0">
                <anchor moveWithCells="1">
                  <from>
                    <xdr:col>14</xdr:col>
                    <xdr:colOff>6578</xdr:colOff>
                    <xdr:row>41</xdr:row>
                    <xdr:rowOff>26314</xdr:rowOff>
                  </from>
                  <to>
                    <xdr:col>15</xdr:col>
                    <xdr:colOff>65784</xdr:colOff>
                    <xdr:row>41</xdr:row>
                    <xdr:rowOff>230245</xdr:rowOff>
                  </to>
                </anchor>
              </controlPr>
            </control>
          </mc:Choice>
        </mc:AlternateContent>
        <mc:AlternateContent xmlns:mc="http://schemas.openxmlformats.org/markup-compatibility/2006">
          <mc:Choice Requires="x14">
            <control shapeId="128017" r:id="rId20" name="Check Box 17">
              <controlPr defaultSize="0" autoFill="0" autoLine="0" autoPict="0">
                <anchor moveWithCells="1">
                  <from>
                    <xdr:col>14</xdr:col>
                    <xdr:colOff>6578</xdr:colOff>
                    <xdr:row>42</xdr:row>
                    <xdr:rowOff>26314</xdr:rowOff>
                  </from>
                  <to>
                    <xdr:col>15</xdr:col>
                    <xdr:colOff>65784</xdr:colOff>
                    <xdr:row>42</xdr:row>
                    <xdr:rowOff>230245</xdr:rowOff>
                  </to>
                </anchor>
              </controlPr>
            </control>
          </mc:Choice>
        </mc:AlternateContent>
        <mc:AlternateContent xmlns:mc="http://schemas.openxmlformats.org/markup-compatibility/2006">
          <mc:Choice Requires="x14">
            <control shapeId="128018" r:id="rId21" name="Check Box 18">
              <controlPr defaultSize="0" autoFill="0" autoLine="0" autoPict="0">
                <anchor moveWithCells="1">
                  <from>
                    <xdr:col>14</xdr:col>
                    <xdr:colOff>6578</xdr:colOff>
                    <xdr:row>43</xdr:row>
                    <xdr:rowOff>26314</xdr:rowOff>
                  </from>
                  <to>
                    <xdr:col>15</xdr:col>
                    <xdr:colOff>65784</xdr:colOff>
                    <xdr:row>43</xdr:row>
                    <xdr:rowOff>230245</xdr:rowOff>
                  </to>
                </anchor>
              </controlPr>
            </control>
          </mc:Choice>
        </mc:AlternateContent>
        <mc:AlternateContent xmlns:mc="http://schemas.openxmlformats.org/markup-compatibility/2006">
          <mc:Choice Requires="x14">
            <control shapeId="128019" r:id="rId22" name="Check Box 19">
              <controlPr defaultSize="0" autoFill="0" autoLine="0" autoPict="0">
                <anchor moveWithCells="1">
                  <from>
                    <xdr:col>14</xdr:col>
                    <xdr:colOff>6578</xdr:colOff>
                    <xdr:row>38</xdr:row>
                    <xdr:rowOff>26314</xdr:rowOff>
                  </from>
                  <to>
                    <xdr:col>15</xdr:col>
                    <xdr:colOff>65784</xdr:colOff>
                    <xdr:row>38</xdr:row>
                    <xdr:rowOff>230245</xdr:rowOff>
                  </to>
                </anchor>
              </controlPr>
            </control>
          </mc:Choice>
        </mc:AlternateContent>
        <mc:AlternateContent xmlns:mc="http://schemas.openxmlformats.org/markup-compatibility/2006">
          <mc:Choice Requires="x14">
            <control shapeId="128020" r:id="rId23" name="Check Box 20">
              <controlPr defaultSize="0" autoFill="0" autoLine="0" autoPict="0">
                <anchor moveWithCells="1">
                  <from>
                    <xdr:col>14</xdr:col>
                    <xdr:colOff>6578</xdr:colOff>
                    <xdr:row>39</xdr:row>
                    <xdr:rowOff>26314</xdr:rowOff>
                  </from>
                  <to>
                    <xdr:col>15</xdr:col>
                    <xdr:colOff>65784</xdr:colOff>
                    <xdr:row>39</xdr:row>
                    <xdr:rowOff>230245</xdr:rowOff>
                  </to>
                </anchor>
              </controlPr>
            </control>
          </mc:Choice>
        </mc:AlternateContent>
        <mc:AlternateContent xmlns:mc="http://schemas.openxmlformats.org/markup-compatibility/2006">
          <mc:Choice Requires="x14">
            <control shapeId="128021" r:id="rId24" name="Check Box 21">
              <controlPr defaultSize="0" autoFill="0" autoLine="0" autoPict="0">
                <anchor moveWithCells="1">
                  <from>
                    <xdr:col>14</xdr:col>
                    <xdr:colOff>6578</xdr:colOff>
                    <xdr:row>40</xdr:row>
                    <xdr:rowOff>26314</xdr:rowOff>
                  </from>
                  <to>
                    <xdr:col>15</xdr:col>
                    <xdr:colOff>65784</xdr:colOff>
                    <xdr:row>40</xdr:row>
                    <xdr:rowOff>230245</xdr:rowOff>
                  </to>
                </anchor>
              </controlPr>
            </control>
          </mc:Choice>
        </mc:AlternateContent>
        <mc:AlternateContent xmlns:mc="http://schemas.openxmlformats.org/markup-compatibility/2006">
          <mc:Choice Requires="x14">
            <control shapeId="128022" r:id="rId25" name="Check Box 22">
              <controlPr defaultSize="0" autoFill="0" autoLine="0" autoPict="0">
                <anchor moveWithCells="1">
                  <from>
                    <xdr:col>14</xdr:col>
                    <xdr:colOff>6578</xdr:colOff>
                    <xdr:row>41</xdr:row>
                    <xdr:rowOff>26314</xdr:rowOff>
                  </from>
                  <to>
                    <xdr:col>15</xdr:col>
                    <xdr:colOff>65784</xdr:colOff>
                    <xdr:row>41</xdr:row>
                    <xdr:rowOff>230245</xdr:rowOff>
                  </to>
                </anchor>
              </controlPr>
            </control>
          </mc:Choice>
        </mc:AlternateContent>
        <mc:AlternateContent xmlns:mc="http://schemas.openxmlformats.org/markup-compatibility/2006">
          <mc:Choice Requires="x14">
            <control shapeId="128023" r:id="rId26" name="Check Box 23">
              <controlPr defaultSize="0" autoFill="0" autoLine="0" autoPict="0">
                <anchor moveWithCells="1">
                  <from>
                    <xdr:col>14</xdr:col>
                    <xdr:colOff>6578</xdr:colOff>
                    <xdr:row>42</xdr:row>
                    <xdr:rowOff>26314</xdr:rowOff>
                  </from>
                  <to>
                    <xdr:col>15</xdr:col>
                    <xdr:colOff>65784</xdr:colOff>
                    <xdr:row>42</xdr:row>
                    <xdr:rowOff>230245</xdr:rowOff>
                  </to>
                </anchor>
              </controlPr>
            </control>
          </mc:Choice>
        </mc:AlternateContent>
        <mc:AlternateContent xmlns:mc="http://schemas.openxmlformats.org/markup-compatibility/2006">
          <mc:Choice Requires="x14">
            <control shapeId="128024" r:id="rId27" name="Option Button 24">
              <controlPr defaultSize="0" autoFill="0" autoLine="0" autoPict="0">
                <anchor moveWithCells="1">
                  <from>
                    <xdr:col>9</xdr:col>
                    <xdr:colOff>26314</xdr:colOff>
                    <xdr:row>2</xdr:row>
                    <xdr:rowOff>46049</xdr:rowOff>
                  </from>
                  <to>
                    <xdr:col>13</xdr:col>
                    <xdr:colOff>217088</xdr:colOff>
                    <xdr:row>2</xdr:row>
                    <xdr:rowOff>296029</xdr:rowOff>
                  </to>
                </anchor>
              </controlPr>
            </control>
          </mc:Choice>
        </mc:AlternateContent>
        <mc:AlternateContent xmlns:mc="http://schemas.openxmlformats.org/markup-compatibility/2006">
          <mc:Choice Requires="x14">
            <control shapeId="128025" r:id="rId28" name="Option Button 25">
              <controlPr defaultSize="0" autoFill="0" autoLine="0" autoPict="0">
                <anchor moveWithCells="1">
                  <from>
                    <xdr:col>14</xdr:col>
                    <xdr:colOff>26314</xdr:colOff>
                    <xdr:row>2</xdr:row>
                    <xdr:rowOff>65784</xdr:rowOff>
                  </from>
                  <to>
                    <xdr:col>18</xdr:col>
                    <xdr:colOff>217088</xdr:colOff>
                    <xdr:row>2</xdr:row>
                    <xdr:rowOff>296029</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G168"/>
  <sheetViews>
    <sheetView showGridLines="0" zoomScale="90" zoomScaleNormal="90" zoomScaleSheetLayoutView="70" workbookViewId="0">
      <selection activeCell="K24" sqref="K24"/>
    </sheetView>
  </sheetViews>
  <sheetFormatPr defaultColWidth="9" defaultRowHeight="15.05" customHeight="1"/>
  <cols>
    <col min="1" max="2" width="0.90625" style="314" customWidth="1"/>
    <col min="3" max="3" width="4.6328125" style="314" customWidth="1"/>
    <col min="4" max="4" width="47.08984375" style="314" customWidth="1"/>
    <col min="5" max="5" width="12.6328125" style="314" customWidth="1"/>
    <col min="6" max="8" width="10.6328125" style="314" customWidth="1"/>
    <col min="9" max="9" width="0.90625" style="314" customWidth="1"/>
    <col min="10" max="12" width="3.08984375" style="314" customWidth="1"/>
    <col min="13" max="78" width="3.6328125" style="314" customWidth="1"/>
    <col min="79" max="156" width="3.6328125" style="217" customWidth="1"/>
    <col min="157" max="16384" width="9" style="217"/>
  </cols>
  <sheetData>
    <row r="1" spans="1:67" ht="5.05" customHeight="1">
      <c r="H1" s="315"/>
    </row>
    <row r="2" spans="1:67" ht="30.05" customHeight="1">
      <c r="A2" s="316"/>
      <c r="C2" s="592" t="s">
        <v>543</v>
      </c>
      <c r="D2" s="592"/>
      <c r="E2" s="592"/>
      <c r="F2" s="592"/>
      <c r="G2" s="592"/>
      <c r="H2" s="592"/>
      <c r="I2" s="316"/>
    </row>
    <row r="3" spans="1:67" ht="21.75" customHeight="1">
      <c r="A3" s="317"/>
      <c r="B3" s="318"/>
      <c r="C3" s="318"/>
      <c r="D3" s="318"/>
      <c r="E3" s="318"/>
      <c r="F3" s="318"/>
      <c r="G3" s="318"/>
      <c r="H3" s="318"/>
      <c r="I3" s="317"/>
      <c r="J3" s="318"/>
      <c r="L3" s="319"/>
      <c r="M3" s="319"/>
      <c r="N3" s="319"/>
      <c r="O3" s="319"/>
      <c r="P3" s="319"/>
      <c r="Q3" s="319"/>
      <c r="R3" s="319"/>
      <c r="S3" s="319"/>
      <c r="T3" s="319"/>
      <c r="U3" s="319"/>
      <c r="V3" s="319"/>
      <c r="W3" s="319"/>
      <c r="X3" s="319"/>
      <c r="Y3" s="319"/>
      <c r="Z3" s="319"/>
      <c r="AA3" s="319"/>
    </row>
    <row r="4" spans="1:67" ht="20.100000000000001" customHeight="1" thickBot="1">
      <c r="C4" s="320" t="s">
        <v>542</v>
      </c>
      <c r="D4" s="321"/>
      <c r="L4" s="319"/>
      <c r="M4" s="322"/>
      <c r="N4" s="322"/>
      <c r="O4" s="322"/>
      <c r="P4" s="322"/>
      <c r="Q4" s="323"/>
      <c r="R4" s="323"/>
      <c r="S4" s="323"/>
      <c r="T4" s="323"/>
      <c r="U4" s="323"/>
      <c r="V4" s="323"/>
      <c r="W4" s="319"/>
      <c r="X4" s="319"/>
      <c r="Y4" s="319"/>
      <c r="Z4" s="319"/>
      <c r="AA4" s="319"/>
    </row>
    <row r="5" spans="1:67" ht="20.100000000000001" customHeight="1" thickBot="1">
      <c r="C5" s="324" t="s">
        <v>364</v>
      </c>
      <c r="D5" s="219" t="s">
        <v>584</v>
      </c>
      <c r="E5" s="325" t="s">
        <v>361</v>
      </c>
      <c r="F5" s="325"/>
      <c r="G5" s="325"/>
      <c r="H5" s="326"/>
      <c r="L5" s="319"/>
      <c r="M5" s="322"/>
      <c r="N5" s="322"/>
      <c r="O5" s="322"/>
      <c r="P5" s="322"/>
      <c r="Q5" s="323"/>
      <c r="R5" s="323"/>
      <c r="S5" s="323"/>
      <c r="T5" s="323"/>
      <c r="U5" s="323"/>
      <c r="V5" s="323"/>
      <c r="W5" s="319"/>
      <c r="X5" s="319"/>
      <c r="Y5" s="319"/>
      <c r="Z5" s="319"/>
      <c r="AA5" s="319"/>
    </row>
    <row r="6" spans="1:67" ht="20.100000000000001" customHeight="1">
      <c r="C6" s="595" t="s">
        <v>0</v>
      </c>
      <c r="D6" s="596"/>
      <c r="E6" s="599" t="s">
        <v>360</v>
      </c>
      <c r="F6" s="599"/>
      <c r="G6" s="327" t="s">
        <v>359</v>
      </c>
      <c r="H6" s="328" t="s">
        <v>358</v>
      </c>
      <c r="L6" s="319"/>
      <c r="M6" s="322"/>
      <c r="N6" s="322"/>
      <c r="O6" s="322"/>
      <c r="P6" s="322"/>
      <c r="Q6" s="323"/>
      <c r="R6" s="323"/>
      <c r="S6" s="323"/>
      <c r="T6" s="323"/>
      <c r="U6" s="323"/>
      <c r="V6" s="323"/>
      <c r="W6" s="319"/>
      <c r="X6" s="319"/>
      <c r="Y6" s="319"/>
      <c r="Z6" s="319"/>
      <c r="AA6" s="319"/>
    </row>
    <row r="7" spans="1:67" ht="20.100000000000001" customHeight="1">
      <c r="C7" s="597"/>
      <c r="D7" s="598"/>
      <c r="E7" s="583" t="s">
        <v>357</v>
      </c>
      <c r="F7" s="584"/>
      <c r="G7" s="329">
        <v>1</v>
      </c>
      <c r="H7" s="330"/>
      <c r="L7" s="319"/>
      <c r="M7" s="322"/>
      <c r="N7" s="322"/>
      <c r="O7" s="322"/>
      <c r="P7" s="322"/>
      <c r="Q7" s="323"/>
      <c r="R7" s="323"/>
      <c r="S7" s="323"/>
      <c r="T7" s="323"/>
      <c r="U7" s="323"/>
      <c r="V7" s="323"/>
      <c r="W7" s="319"/>
      <c r="X7" s="319"/>
      <c r="Y7" s="319"/>
      <c r="Z7" s="319"/>
      <c r="AA7" s="319"/>
    </row>
    <row r="8" spans="1:67" ht="30.05" customHeight="1" thickBot="1">
      <c r="C8" s="593"/>
      <c r="D8" s="594"/>
      <c r="E8" s="331" t="s">
        <v>356</v>
      </c>
      <c r="F8" s="332" t="s">
        <v>355</v>
      </c>
      <c r="G8" s="581" t="s">
        <v>354</v>
      </c>
      <c r="H8" s="582"/>
      <c r="L8" s="319"/>
      <c r="M8" s="322"/>
      <c r="N8" s="322"/>
      <c r="O8" s="322"/>
      <c r="P8" s="322"/>
      <c r="Q8" s="323"/>
      <c r="R8" s="323"/>
      <c r="S8" s="323"/>
      <c r="T8" s="323"/>
      <c r="U8" s="323"/>
      <c r="V8" s="323"/>
      <c r="W8" s="319"/>
      <c r="X8" s="319"/>
      <c r="Y8" s="319"/>
      <c r="Z8" s="319"/>
      <c r="AA8" s="319"/>
    </row>
    <row r="9" spans="1:67" ht="20.100000000000001" customHeight="1">
      <c r="C9" s="587" t="s">
        <v>540</v>
      </c>
      <c r="D9" s="588"/>
      <c r="E9" s="333" t="s">
        <v>350</v>
      </c>
      <c r="F9" s="333" t="s">
        <v>350</v>
      </c>
      <c r="G9" s="334">
        <v>0.11</v>
      </c>
      <c r="H9" s="335"/>
      <c r="L9" s="319"/>
      <c r="M9" s="322"/>
      <c r="N9" s="322"/>
      <c r="O9" s="322"/>
      <c r="P9" s="322"/>
      <c r="Q9" s="323"/>
      <c r="R9" s="323"/>
      <c r="S9" s="323"/>
      <c r="T9" s="323"/>
      <c r="U9" s="323"/>
      <c r="V9" s="323"/>
      <c r="W9" s="319"/>
      <c r="X9" s="319"/>
      <c r="Y9" s="319"/>
      <c r="Z9" s="319"/>
      <c r="AA9" s="319"/>
    </row>
    <row r="10" spans="1:67" ht="20.100000000000001" customHeight="1">
      <c r="C10" s="578"/>
      <c r="D10" s="579"/>
      <c r="E10" s="336" t="str">
        <f>IF($C10="","",VLOOKUP($C10,パラマウント登録!$B$15:$C$100,2,0))</f>
        <v/>
      </c>
      <c r="F10" s="229"/>
      <c r="G10" s="336" t="str">
        <f>IF(OR(E10="",E10=0),"",ROUND(F10/E10,3))</f>
        <v/>
      </c>
      <c r="H10" s="337"/>
      <c r="L10" s="319"/>
      <c r="M10" s="322"/>
      <c r="N10" s="322"/>
      <c r="O10" s="322"/>
      <c r="P10" s="322"/>
      <c r="Q10" s="323"/>
      <c r="R10" s="323"/>
      <c r="S10" s="323"/>
      <c r="T10" s="323"/>
      <c r="U10" s="323"/>
      <c r="V10" s="323"/>
      <c r="W10" s="319"/>
      <c r="X10" s="319"/>
      <c r="Y10" s="319"/>
      <c r="Z10" s="319"/>
      <c r="AA10" s="319"/>
      <c r="AT10" s="338" t="s">
        <v>519</v>
      </c>
      <c r="AU10" s="339"/>
      <c r="AV10" s="339"/>
      <c r="AW10" s="339"/>
      <c r="AX10" s="339"/>
      <c r="AY10" s="339"/>
      <c r="AZ10" s="339"/>
      <c r="BA10" s="339"/>
      <c r="BB10" s="339"/>
      <c r="BC10" s="339"/>
      <c r="BD10" s="339"/>
      <c r="BE10" s="339"/>
      <c r="BF10" s="339"/>
      <c r="BG10" s="339"/>
      <c r="BH10" s="339"/>
      <c r="BI10" s="339"/>
      <c r="BJ10" s="339"/>
      <c r="BK10" s="339"/>
    </row>
    <row r="11" spans="1:67" ht="20.100000000000001" customHeight="1">
      <c r="C11" s="578"/>
      <c r="D11" s="579"/>
      <c r="E11" s="336" t="str">
        <f>IF($C11="","",VLOOKUP($C11,パラマウント登録!$B$15:$C$100,2,0))</f>
        <v/>
      </c>
      <c r="F11" s="229"/>
      <c r="G11" s="336" t="str">
        <f t="shared" ref="G11:G18" si="0">IF(OR(E11="",E11=0),"",ROUND(F11/E11,3))</f>
        <v/>
      </c>
      <c r="H11" s="337"/>
      <c r="L11" s="319"/>
      <c r="M11" s="322"/>
      <c r="N11" s="322"/>
      <c r="O11" s="322"/>
      <c r="P11" s="322"/>
      <c r="Q11" s="323"/>
      <c r="R11" s="323"/>
      <c r="S11" s="323"/>
      <c r="T11" s="323"/>
      <c r="U11" s="323"/>
      <c r="V11" s="323"/>
      <c r="W11" s="319"/>
      <c r="X11" s="319"/>
      <c r="Y11" s="319"/>
      <c r="Z11" s="319"/>
      <c r="AA11" s="319"/>
      <c r="AT11" s="604" t="s">
        <v>503</v>
      </c>
      <c r="AU11" s="604"/>
      <c r="AV11" s="604"/>
      <c r="AW11" s="604"/>
      <c r="AX11" s="604"/>
      <c r="AY11" s="604"/>
      <c r="AZ11" s="340">
        <v>300</v>
      </c>
      <c r="BA11" s="604" t="s">
        <v>502</v>
      </c>
      <c r="BB11" s="604"/>
      <c r="BC11" s="604"/>
      <c r="BD11" s="604"/>
      <c r="BE11" s="604"/>
      <c r="BF11" s="604" t="s">
        <v>501</v>
      </c>
      <c r="BG11" s="604"/>
      <c r="BH11" s="604"/>
      <c r="BI11" s="604"/>
      <c r="BJ11" s="604"/>
      <c r="BK11" s="604" t="s">
        <v>500</v>
      </c>
      <c r="BL11" s="604"/>
      <c r="BM11" s="604"/>
      <c r="BN11" s="604"/>
      <c r="BO11" s="604"/>
    </row>
    <row r="12" spans="1:67" ht="20.100000000000001" customHeight="1">
      <c r="C12" s="578"/>
      <c r="D12" s="580"/>
      <c r="E12" s="336" t="str">
        <f>IF($C12="","",VLOOKUP($C12,パラマウント登録!$B$15:$C$100,2,0))</f>
        <v/>
      </c>
      <c r="F12" s="229"/>
      <c r="G12" s="336" t="str">
        <f t="shared" si="0"/>
        <v/>
      </c>
      <c r="H12" s="337"/>
      <c r="L12" s="319"/>
      <c r="M12" s="341"/>
      <c r="N12" s="319"/>
      <c r="O12" s="319"/>
      <c r="P12" s="319"/>
      <c r="Q12" s="319"/>
      <c r="R12" s="319"/>
      <c r="S12" s="319"/>
      <c r="T12" s="319"/>
      <c r="U12" s="319"/>
      <c r="V12" s="319"/>
      <c r="W12" s="319"/>
      <c r="X12" s="319"/>
      <c r="Y12" s="319"/>
      <c r="Z12" s="319"/>
      <c r="AA12" s="319"/>
      <c r="AT12" s="604"/>
      <c r="AU12" s="604"/>
      <c r="AV12" s="604"/>
      <c r="AW12" s="604"/>
      <c r="AX12" s="604"/>
      <c r="AY12" s="604"/>
      <c r="AZ12" s="342" t="s">
        <v>499</v>
      </c>
      <c r="BA12" s="604"/>
      <c r="BB12" s="604"/>
      <c r="BC12" s="604"/>
      <c r="BD12" s="604"/>
      <c r="BE12" s="604"/>
      <c r="BF12" s="604"/>
      <c r="BG12" s="604"/>
      <c r="BH12" s="604"/>
      <c r="BI12" s="604"/>
      <c r="BJ12" s="604"/>
      <c r="BK12" s="604"/>
      <c r="BL12" s="604"/>
      <c r="BM12" s="604"/>
      <c r="BN12" s="604"/>
      <c r="BO12" s="604"/>
    </row>
    <row r="13" spans="1:67" ht="20.100000000000001" customHeight="1">
      <c r="C13" s="578"/>
      <c r="D13" s="580"/>
      <c r="E13" s="336" t="str">
        <f>IF($C13="","",VLOOKUP($C13,パラマウント登録!$B$15:$C$100,2,0))</f>
        <v/>
      </c>
      <c r="F13" s="229"/>
      <c r="G13" s="336" t="str">
        <f t="shared" si="0"/>
        <v/>
      </c>
      <c r="H13" s="337"/>
      <c r="AT13" s="600" t="s">
        <v>498</v>
      </c>
      <c r="AU13" s="600"/>
      <c r="AV13" s="600"/>
      <c r="AW13" s="600"/>
      <c r="AX13" s="600"/>
      <c r="AY13" s="600"/>
      <c r="AZ13" s="603" t="s">
        <v>518</v>
      </c>
      <c r="BA13" s="603" t="s">
        <v>494</v>
      </c>
      <c r="BB13" s="603" t="s">
        <v>493</v>
      </c>
      <c r="BC13" s="603" t="s">
        <v>492</v>
      </c>
      <c r="BD13" s="603" t="s">
        <v>491</v>
      </c>
      <c r="BE13" s="603" t="s">
        <v>496</v>
      </c>
      <c r="BF13" s="603" t="s">
        <v>494</v>
      </c>
      <c r="BG13" s="603" t="s">
        <v>493</v>
      </c>
      <c r="BH13" s="603" t="s">
        <v>492</v>
      </c>
      <c r="BI13" s="603" t="s">
        <v>491</v>
      </c>
      <c r="BJ13" s="603" t="s">
        <v>496</v>
      </c>
      <c r="BK13" s="603" t="s">
        <v>494</v>
      </c>
      <c r="BL13" s="603" t="s">
        <v>493</v>
      </c>
      <c r="BM13" s="603" t="s">
        <v>492</v>
      </c>
      <c r="BN13" s="603" t="s">
        <v>491</v>
      </c>
      <c r="BO13" s="603" t="s">
        <v>496</v>
      </c>
    </row>
    <row r="14" spans="1:67" ht="20.100000000000001" customHeight="1">
      <c r="C14" s="578"/>
      <c r="D14" s="580"/>
      <c r="E14" s="336" t="str">
        <f>IF($C14="","",VLOOKUP($C14,パラマウント登録!$B$15:$C$100,2,0))</f>
        <v/>
      </c>
      <c r="F14" s="229"/>
      <c r="G14" s="336" t="str">
        <f t="shared" si="0"/>
        <v/>
      </c>
      <c r="H14" s="337"/>
      <c r="M14" s="338"/>
      <c r="AT14" s="600"/>
      <c r="AU14" s="600"/>
      <c r="AV14" s="600"/>
      <c r="AW14" s="600"/>
      <c r="AX14" s="600"/>
      <c r="AY14" s="600"/>
      <c r="AZ14" s="603"/>
      <c r="BA14" s="603"/>
      <c r="BB14" s="603"/>
      <c r="BC14" s="603"/>
      <c r="BD14" s="603"/>
      <c r="BE14" s="603"/>
      <c r="BF14" s="603"/>
      <c r="BG14" s="603"/>
      <c r="BH14" s="603"/>
      <c r="BI14" s="603"/>
      <c r="BJ14" s="603"/>
      <c r="BK14" s="603"/>
      <c r="BL14" s="603"/>
      <c r="BM14" s="603"/>
      <c r="BN14" s="603"/>
      <c r="BO14" s="603"/>
    </row>
    <row r="15" spans="1:67" ht="20.100000000000001" customHeight="1">
      <c r="C15" s="578"/>
      <c r="D15" s="580"/>
      <c r="E15" s="336" t="str">
        <f>IF($C15="","",VLOOKUP($C15,パラマウント登録!$B$15:$C$100,2,0))</f>
        <v/>
      </c>
      <c r="F15" s="229"/>
      <c r="G15" s="336" t="str">
        <f t="shared" si="0"/>
        <v/>
      </c>
      <c r="H15" s="337"/>
      <c r="M15" s="338"/>
      <c r="AT15" s="600"/>
      <c r="AU15" s="600"/>
      <c r="AV15" s="600"/>
      <c r="AW15" s="600"/>
      <c r="AX15" s="600"/>
      <c r="AY15" s="600"/>
      <c r="AZ15" s="603"/>
      <c r="BA15" s="603"/>
      <c r="BB15" s="603"/>
      <c r="BC15" s="603"/>
      <c r="BD15" s="603"/>
      <c r="BE15" s="603"/>
      <c r="BF15" s="603"/>
      <c r="BG15" s="603"/>
      <c r="BH15" s="603"/>
      <c r="BI15" s="603"/>
      <c r="BJ15" s="603"/>
      <c r="BK15" s="603"/>
      <c r="BL15" s="603"/>
      <c r="BM15" s="603"/>
      <c r="BN15" s="603"/>
      <c r="BO15" s="603"/>
    </row>
    <row r="16" spans="1:67" ht="20.100000000000001" customHeight="1">
      <c r="C16" s="578"/>
      <c r="D16" s="579"/>
      <c r="E16" s="336" t="str">
        <f>IF($C16="","",VLOOKUP($C16,パラマウント登録!$B$15:$C$100,2,0))</f>
        <v/>
      </c>
      <c r="F16" s="229"/>
      <c r="G16" s="336" t="str">
        <f t="shared" si="0"/>
        <v/>
      </c>
      <c r="H16" s="337"/>
      <c r="M16" s="338"/>
      <c r="AT16" s="600"/>
      <c r="AU16" s="600"/>
      <c r="AV16" s="600"/>
      <c r="AW16" s="600"/>
      <c r="AX16" s="600"/>
      <c r="AY16" s="600"/>
      <c r="AZ16" s="603"/>
      <c r="BA16" s="603"/>
      <c r="BB16" s="603"/>
      <c r="BC16" s="603"/>
      <c r="BD16" s="603"/>
      <c r="BE16" s="603"/>
      <c r="BF16" s="603"/>
      <c r="BG16" s="603"/>
      <c r="BH16" s="603"/>
      <c r="BI16" s="603"/>
      <c r="BJ16" s="603"/>
      <c r="BK16" s="603"/>
      <c r="BL16" s="603"/>
      <c r="BM16" s="603"/>
      <c r="BN16" s="603"/>
      <c r="BO16" s="603"/>
    </row>
    <row r="17" spans="1:85" ht="20.100000000000001" customHeight="1">
      <c r="C17" s="578"/>
      <c r="D17" s="579"/>
      <c r="E17" s="336" t="str">
        <f>IF($C17="","",VLOOKUP($C17,パラマウント登録!$B$15:$C$100,2,0))</f>
        <v/>
      </c>
      <c r="F17" s="229"/>
      <c r="G17" s="336" t="str">
        <f t="shared" si="0"/>
        <v/>
      </c>
      <c r="H17" s="337"/>
      <c r="M17" s="338"/>
      <c r="AT17" s="603" t="s">
        <v>495</v>
      </c>
      <c r="AU17" s="600" t="s">
        <v>494</v>
      </c>
      <c r="AV17" s="600"/>
      <c r="AW17" s="600"/>
      <c r="AX17" s="600"/>
      <c r="AY17" s="600"/>
      <c r="AZ17" s="343">
        <v>1.05</v>
      </c>
      <c r="BA17" s="343">
        <v>0.8</v>
      </c>
      <c r="BB17" s="343">
        <v>0.76</v>
      </c>
      <c r="BC17" s="343">
        <v>0.75</v>
      </c>
      <c r="BD17" s="343">
        <v>0.74</v>
      </c>
      <c r="BE17" s="343">
        <v>0.73</v>
      </c>
      <c r="BF17" s="343">
        <v>0.73</v>
      </c>
      <c r="BG17" s="343">
        <v>0.68</v>
      </c>
      <c r="BH17" s="343">
        <v>0.66</v>
      </c>
      <c r="BI17" s="343">
        <v>0.65</v>
      </c>
      <c r="BJ17" s="343">
        <v>0.64</v>
      </c>
      <c r="BK17" s="343">
        <v>0.62</v>
      </c>
      <c r="BL17" s="343">
        <v>0.55000000000000004</v>
      </c>
      <c r="BM17" s="343">
        <v>0.51</v>
      </c>
      <c r="BN17" s="343">
        <v>0.49</v>
      </c>
      <c r="BO17" s="343">
        <v>0.47</v>
      </c>
    </row>
    <row r="18" spans="1:85" ht="20.100000000000001" customHeight="1">
      <c r="C18" s="585"/>
      <c r="D18" s="586"/>
      <c r="E18" s="336" t="str">
        <f>IF($C18="","",VLOOKUP($C18,パラマウント登録!$B$15:$C$100,2,0))</f>
        <v/>
      </c>
      <c r="F18" s="229"/>
      <c r="G18" s="336" t="str">
        <f t="shared" si="0"/>
        <v/>
      </c>
      <c r="H18" s="337"/>
      <c r="M18" s="338"/>
      <c r="AT18" s="603"/>
      <c r="AU18" s="600" t="s">
        <v>493</v>
      </c>
      <c r="AV18" s="600"/>
      <c r="AW18" s="600"/>
      <c r="AX18" s="600"/>
      <c r="AY18" s="600"/>
      <c r="AZ18" s="343">
        <v>1.04</v>
      </c>
      <c r="BA18" s="343">
        <v>0.8</v>
      </c>
      <c r="BB18" s="343">
        <v>0.77</v>
      </c>
      <c r="BC18" s="343">
        <v>0.76</v>
      </c>
      <c r="BD18" s="343">
        <v>0.75</v>
      </c>
      <c r="BE18" s="343">
        <v>0.74</v>
      </c>
      <c r="BF18" s="343">
        <v>0.73</v>
      </c>
      <c r="BG18" s="343">
        <v>0.69</v>
      </c>
      <c r="BH18" s="343">
        <v>0.67</v>
      </c>
      <c r="BI18" s="343">
        <v>0.66</v>
      </c>
      <c r="BJ18" s="343">
        <v>0.65</v>
      </c>
      <c r="BK18" s="343">
        <v>0.62</v>
      </c>
      <c r="BL18" s="343">
        <v>0.55000000000000004</v>
      </c>
      <c r="BM18" s="343">
        <v>0.52</v>
      </c>
      <c r="BN18" s="343">
        <v>0.5</v>
      </c>
      <c r="BO18" s="343">
        <v>0.48</v>
      </c>
    </row>
    <row r="19" spans="1:85" ht="20.100000000000001" customHeight="1">
      <c r="C19" s="576" t="s">
        <v>536</v>
      </c>
      <c r="D19" s="577"/>
      <c r="E19" s="344" t="s">
        <v>350</v>
      </c>
      <c r="F19" s="344" t="s">
        <v>350</v>
      </c>
      <c r="G19" s="345">
        <v>0.04</v>
      </c>
      <c r="H19" s="346"/>
      <c r="M19" s="338"/>
      <c r="AT19" s="603"/>
      <c r="AU19" s="600" t="s">
        <v>492</v>
      </c>
      <c r="AV19" s="600"/>
      <c r="AW19" s="600"/>
      <c r="AX19" s="600"/>
      <c r="AY19" s="600"/>
      <c r="AZ19" s="343">
        <v>1.01</v>
      </c>
      <c r="BA19" s="343">
        <v>0.8</v>
      </c>
      <c r="BB19" s="343">
        <v>0.77</v>
      </c>
      <c r="BC19" s="343">
        <v>0.76</v>
      </c>
      <c r="BD19" s="343">
        <v>0.75</v>
      </c>
      <c r="BE19" s="343">
        <v>0.75</v>
      </c>
      <c r="BF19" s="343">
        <v>0.73</v>
      </c>
      <c r="BG19" s="343">
        <v>0.69</v>
      </c>
      <c r="BH19" s="343">
        <v>0.67</v>
      </c>
      <c r="BI19" s="343">
        <v>0.66</v>
      </c>
      <c r="BJ19" s="343">
        <v>0.65</v>
      </c>
      <c r="BK19" s="343">
        <v>0.62</v>
      </c>
      <c r="BL19" s="343">
        <v>0.55000000000000004</v>
      </c>
      <c r="BM19" s="343">
        <v>0.52</v>
      </c>
      <c r="BN19" s="343">
        <v>0.5</v>
      </c>
      <c r="BO19" s="343">
        <v>0.49</v>
      </c>
    </row>
    <row r="20" spans="1:85" ht="20.100000000000001" customHeight="1">
      <c r="C20" s="573" t="s">
        <v>534</v>
      </c>
      <c r="D20" s="574"/>
      <c r="E20" s="574"/>
      <c r="F20" s="575"/>
      <c r="G20" s="347">
        <f>ROUND(SUM(G9:G19),3)</f>
        <v>0.15</v>
      </c>
      <c r="H20" s="348">
        <f>ROUND(SUM(H9:H19),3)</f>
        <v>0</v>
      </c>
      <c r="M20" s="338"/>
      <c r="AT20" s="603"/>
      <c r="AU20" s="600" t="s">
        <v>491</v>
      </c>
      <c r="AV20" s="600"/>
      <c r="AW20" s="600"/>
      <c r="AX20" s="600"/>
      <c r="AY20" s="600"/>
      <c r="AZ20" s="343">
        <v>0.99</v>
      </c>
      <c r="BA20" s="343">
        <v>0.79</v>
      </c>
      <c r="BB20" s="343">
        <v>0.77</v>
      </c>
      <c r="BC20" s="343">
        <v>0.76</v>
      </c>
      <c r="BD20" s="343">
        <v>0.75</v>
      </c>
      <c r="BE20" s="343">
        <v>0.75</v>
      </c>
      <c r="BF20" s="343">
        <v>0.72</v>
      </c>
      <c r="BG20" s="343">
        <v>0.69</v>
      </c>
      <c r="BH20" s="343">
        <v>0.67</v>
      </c>
      <c r="BI20" s="343">
        <v>0.66</v>
      </c>
      <c r="BJ20" s="343">
        <v>0.66</v>
      </c>
      <c r="BK20" s="343">
        <v>0.62</v>
      </c>
      <c r="BL20" s="343">
        <v>0.55000000000000004</v>
      </c>
      <c r="BM20" s="343">
        <v>0.52</v>
      </c>
      <c r="BN20" s="343">
        <v>0.5</v>
      </c>
      <c r="BO20" s="343">
        <v>0.49</v>
      </c>
    </row>
    <row r="21" spans="1:85" ht="20.100000000000001" customHeight="1">
      <c r="C21" s="573" t="s">
        <v>533</v>
      </c>
      <c r="D21" s="574"/>
      <c r="E21" s="574"/>
      <c r="F21" s="575"/>
      <c r="G21" s="349">
        <f>IF(G20=0,"0.000",ROUND(1/G20,3))</f>
        <v>6.6669999999999998</v>
      </c>
      <c r="H21" s="350" t="str">
        <f>IF(H20=0,"0.000",ROUND(1/H20,3))</f>
        <v>0.000</v>
      </c>
      <c r="AT21" s="603"/>
      <c r="AU21" s="600" t="s">
        <v>490</v>
      </c>
      <c r="AV21" s="600"/>
      <c r="AW21" s="600"/>
      <c r="AX21" s="600"/>
      <c r="AY21" s="600"/>
      <c r="AZ21" s="343">
        <v>0.96</v>
      </c>
      <c r="BA21" s="343">
        <v>0.79</v>
      </c>
      <c r="BB21" s="343">
        <v>0.77</v>
      </c>
      <c r="BC21" s="343">
        <v>0.76</v>
      </c>
      <c r="BD21" s="343">
        <v>0.75</v>
      </c>
      <c r="BE21" s="343">
        <v>0.75</v>
      </c>
      <c r="BF21" s="343">
        <v>0.72</v>
      </c>
      <c r="BG21" s="343">
        <v>0.69</v>
      </c>
      <c r="BH21" s="343">
        <v>0.67</v>
      </c>
      <c r="BI21" s="343">
        <v>0.66</v>
      </c>
      <c r="BJ21" s="343">
        <v>0.66</v>
      </c>
      <c r="BK21" s="343">
        <v>0.61</v>
      </c>
      <c r="BL21" s="343">
        <v>0.55000000000000004</v>
      </c>
      <c r="BM21" s="343">
        <v>0.52</v>
      </c>
      <c r="BN21" s="343">
        <v>0.5</v>
      </c>
      <c r="BO21" s="343">
        <v>0.49</v>
      </c>
    </row>
    <row r="22" spans="1:85" ht="20.100000000000001" customHeight="1" thickBot="1">
      <c r="C22" s="570" t="s">
        <v>532</v>
      </c>
      <c r="D22" s="571"/>
      <c r="E22" s="571"/>
      <c r="F22" s="572"/>
      <c r="G22" s="568">
        <f>IF(G20=0,"",ROUND((G7*G21)+(H7*H21),3))</f>
        <v>6.6669999999999998</v>
      </c>
      <c r="H22" s="569"/>
      <c r="AT22" s="351"/>
      <c r="AU22" s="351"/>
      <c r="AV22" s="351"/>
      <c r="AW22" s="351"/>
      <c r="AX22" s="351"/>
      <c r="AY22" s="351"/>
      <c r="BR22" s="352"/>
      <c r="BS22" s="352"/>
      <c r="BT22" s="352"/>
      <c r="BU22" s="352"/>
      <c r="BV22" s="352"/>
      <c r="BW22" s="352"/>
      <c r="BX22" s="352"/>
      <c r="BY22" s="352"/>
      <c r="BZ22" s="352"/>
      <c r="CA22" s="218"/>
      <c r="CB22" s="218"/>
      <c r="CC22" s="218"/>
      <c r="CD22" s="218"/>
      <c r="CE22" s="218"/>
      <c r="CF22" s="218"/>
      <c r="CG22" s="218"/>
    </row>
    <row r="23" spans="1:85" ht="20.100000000000001" customHeight="1"/>
    <row r="24" spans="1:85" ht="20.100000000000001" customHeight="1">
      <c r="C24" s="353"/>
      <c r="D24" s="319"/>
    </row>
    <row r="25" spans="1:85" ht="20.100000000000001" customHeight="1">
      <c r="BD25" s="22" t="s">
        <v>517</v>
      </c>
    </row>
    <row r="26" spans="1:85" ht="20.100000000000001" customHeight="1">
      <c r="A26" s="317"/>
      <c r="B26" s="318"/>
      <c r="C26" s="318"/>
      <c r="D26" s="318"/>
      <c r="E26" s="318"/>
      <c r="F26" s="318"/>
      <c r="G26" s="318"/>
      <c r="H26" s="318"/>
      <c r="I26" s="317"/>
      <c r="J26" s="318"/>
      <c r="BD26" s="601" t="s">
        <v>488</v>
      </c>
      <c r="BE26" s="601"/>
      <c r="BF26" s="601"/>
      <c r="BG26" s="601"/>
      <c r="BH26" s="601" t="s">
        <v>487</v>
      </c>
      <c r="BI26" s="601"/>
      <c r="BJ26" s="601"/>
      <c r="BK26" s="601"/>
      <c r="BL26" s="601" t="s">
        <v>516</v>
      </c>
      <c r="BM26" s="601"/>
      <c r="BN26" s="601"/>
      <c r="BO26" s="601"/>
    </row>
    <row r="27" spans="1:85" ht="20.100000000000001" customHeight="1" thickBot="1">
      <c r="C27" s="320" t="s">
        <v>541</v>
      </c>
      <c r="D27" s="321"/>
      <c r="BD27" s="591" t="s">
        <v>485</v>
      </c>
      <c r="BE27" s="591"/>
      <c r="BF27" s="591"/>
      <c r="BG27" s="591"/>
      <c r="BH27" s="611" t="s">
        <v>484</v>
      </c>
      <c r="BI27" s="611"/>
      <c r="BJ27" s="611"/>
      <c r="BK27" s="611"/>
      <c r="BL27" s="602" t="s">
        <v>515</v>
      </c>
      <c r="BM27" s="602"/>
      <c r="BN27" s="602"/>
      <c r="BO27" s="602"/>
    </row>
    <row r="28" spans="1:85" ht="20.100000000000001" customHeight="1" thickBot="1">
      <c r="C28" s="324" t="s">
        <v>364</v>
      </c>
      <c r="D28" s="219" t="s">
        <v>583</v>
      </c>
      <c r="E28" s="325" t="s">
        <v>361</v>
      </c>
      <c r="F28" s="325"/>
      <c r="G28" s="325"/>
      <c r="H28" s="326"/>
      <c r="O28" s="338" t="s">
        <v>539</v>
      </c>
      <c r="P28" s="339"/>
      <c r="BD28" s="591" t="s">
        <v>482</v>
      </c>
      <c r="BE28" s="591"/>
      <c r="BF28" s="591"/>
      <c r="BG28" s="591"/>
      <c r="BH28" s="611" t="s">
        <v>481</v>
      </c>
      <c r="BI28" s="611"/>
      <c r="BJ28" s="611"/>
      <c r="BK28" s="611"/>
      <c r="BL28" s="602" t="s">
        <v>480</v>
      </c>
      <c r="BM28" s="602"/>
      <c r="BN28" s="602"/>
      <c r="BO28" s="602"/>
    </row>
    <row r="29" spans="1:85" ht="20.100000000000001" customHeight="1">
      <c r="C29" s="595" t="s">
        <v>0</v>
      </c>
      <c r="D29" s="596"/>
      <c r="E29" s="599" t="s">
        <v>360</v>
      </c>
      <c r="F29" s="599"/>
      <c r="G29" s="327" t="s">
        <v>359</v>
      </c>
      <c r="H29" s="328" t="s">
        <v>358</v>
      </c>
      <c r="O29" s="631" t="s">
        <v>538</v>
      </c>
      <c r="P29" s="631"/>
      <c r="Q29" s="631"/>
      <c r="R29" s="631"/>
      <c r="S29" s="631"/>
      <c r="T29" s="631"/>
      <c r="U29" s="631"/>
      <c r="V29" s="631"/>
      <c r="W29" s="631"/>
      <c r="X29" s="631"/>
      <c r="Y29" s="604" t="s">
        <v>521</v>
      </c>
      <c r="Z29" s="604"/>
      <c r="AA29" s="604"/>
      <c r="AB29" s="604"/>
      <c r="AC29" s="604"/>
      <c r="AD29" s="604"/>
      <c r="AE29" s="604"/>
      <c r="AF29" s="604"/>
      <c r="AG29" s="604"/>
      <c r="AH29" s="604"/>
      <c r="BD29" s="591" t="s">
        <v>479</v>
      </c>
      <c r="BE29" s="591"/>
      <c r="BF29" s="591"/>
      <c r="BG29" s="591"/>
      <c r="BH29" s="605" t="s">
        <v>478</v>
      </c>
      <c r="BI29" s="606"/>
      <c r="BJ29" s="606"/>
      <c r="BK29" s="607"/>
      <c r="BL29" s="602" t="s">
        <v>465</v>
      </c>
      <c r="BM29" s="602"/>
      <c r="BN29" s="602"/>
      <c r="BO29" s="602"/>
    </row>
    <row r="30" spans="1:85" ht="20.100000000000001" customHeight="1">
      <c r="C30" s="597"/>
      <c r="D30" s="598"/>
      <c r="E30" s="583" t="s">
        <v>357</v>
      </c>
      <c r="F30" s="584"/>
      <c r="G30" s="329">
        <v>1</v>
      </c>
      <c r="H30" s="330"/>
      <c r="O30" s="600" t="s">
        <v>537</v>
      </c>
      <c r="P30" s="600"/>
      <c r="Q30" s="600"/>
      <c r="R30" s="600"/>
      <c r="S30" s="600"/>
      <c r="T30" s="600"/>
      <c r="U30" s="600"/>
      <c r="V30" s="600"/>
      <c r="W30" s="600"/>
      <c r="X30" s="600"/>
      <c r="Y30" s="632">
        <v>0.99</v>
      </c>
      <c r="Z30" s="632"/>
      <c r="AA30" s="632"/>
      <c r="AB30" s="632"/>
      <c r="AC30" s="632"/>
      <c r="AD30" s="632"/>
      <c r="AE30" s="632"/>
      <c r="AF30" s="632"/>
      <c r="AG30" s="632"/>
      <c r="AH30" s="632"/>
      <c r="BD30" s="591"/>
      <c r="BE30" s="591"/>
      <c r="BF30" s="591"/>
      <c r="BG30" s="591"/>
      <c r="BH30" s="608"/>
      <c r="BI30" s="609"/>
      <c r="BJ30" s="609"/>
      <c r="BK30" s="610"/>
      <c r="BL30" s="602"/>
      <c r="BM30" s="602"/>
      <c r="BN30" s="602"/>
      <c r="BO30" s="602"/>
    </row>
    <row r="31" spans="1:85" ht="30.05" customHeight="1" thickBot="1">
      <c r="C31" s="593"/>
      <c r="D31" s="594"/>
      <c r="E31" s="331" t="s">
        <v>356</v>
      </c>
      <c r="F31" s="332" t="s">
        <v>355</v>
      </c>
      <c r="G31" s="581" t="s">
        <v>354</v>
      </c>
      <c r="H31" s="582"/>
      <c r="O31" s="354" t="s">
        <v>535</v>
      </c>
      <c r="P31" s="339"/>
      <c r="BD31" s="591" t="s">
        <v>477</v>
      </c>
      <c r="BE31" s="591"/>
      <c r="BF31" s="591"/>
      <c r="BG31" s="591"/>
      <c r="BH31" s="611" t="s">
        <v>476</v>
      </c>
      <c r="BI31" s="611"/>
      <c r="BJ31" s="611"/>
      <c r="BK31" s="611"/>
      <c r="BL31" s="602" t="s">
        <v>465</v>
      </c>
      <c r="BM31" s="602"/>
      <c r="BN31" s="602"/>
      <c r="BO31" s="602"/>
    </row>
    <row r="32" spans="1:85" ht="20.100000000000001" customHeight="1">
      <c r="C32" s="587" t="s">
        <v>540</v>
      </c>
      <c r="D32" s="588"/>
      <c r="E32" s="333" t="s">
        <v>350</v>
      </c>
      <c r="F32" s="333" t="s">
        <v>350</v>
      </c>
      <c r="G32" s="334">
        <v>0.11</v>
      </c>
      <c r="H32" s="335"/>
      <c r="BD32" s="591" t="s">
        <v>475</v>
      </c>
      <c r="BE32" s="591"/>
      <c r="BF32" s="591"/>
      <c r="BG32" s="591"/>
      <c r="BH32" s="621" t="s">
        <v>514</v>
      </c>
      <c r="BI32" s="621"/>
      <c r="BJ32" s="621"/>
      <c r="BK32" s="621"/>
      <c r="BL32" s="612" t="s">
        <v>513</v>
      </c>
      <c r="BM32" s="613"/>
      <c r="BN32" s="613"/>
      <c r="BO32" s="614"/>
    </row>
    <row r="33" spans="3:67" ht="20.100000000000001" customHeight="1">
      <c r="C33" s="578"/>
      <c r="D33" s="579"/>
      <c r="E33" s="336" t="str">
        <f>IF($C33="","",VLOOKUP($C33,パラマウント登録!$B$15:$C$100,2,0))</f>
        <v/>
      </c>
      <c r="F33" s="229"/>
      <c r="G33" s="336" t="str">
        <f>IF(OR(E33="",E33=0),"",ROUND(F33/E33,3))</f>
        <v/>
      </c>
      <c r="H33" s="337"/>
      <c r="O33" s="338" t="s">
        <v>531</v>
      </c>
      <c r="P33" s="338"/>
      <c r="R33" s="339"/>
      <c r="S33" s="338"/>
      <c r="T33" s="338"/>
      <c r="U33" s="338"/>
      <c r="BD33" s="589" t="s">
        <v>472</v>
      </c>
      <c r="BE33" s="589"/>
      <c r="BF33" s="589"/>
      <c r="BG33" s="589"/>
      <c r="BH33" s="605" t="s">
        <v>512</v>
      </c>
      <c r="BI33" s="606"/>
      <c r="BJ33" s="606"/>
      <c r="BK33" s="607"/>
      <c r="BL33" s="622" t="s">
        <v>465</v>
      </c>
      <c r="BM33" s="622"/>
      <c r="BN33" s="622"/>
      <c r="BO33" s="622"/>
    </row>
    <row r="34" spans="3:67" ht="20.100000000000001" customHeight="1">
      <c r="C34" s="578"/>
      <c r="D34" s="579"/>
      <c r="E34" s="336" t="str">
        <f>IF($C34="","",VLOOKUP($C34,パラマウント登録!$B$15:$C$100,2,0))</f>
        <v/>
      </c>
      <c r="F34" s="229"/>
      <c r="G34" s="336" t="str">
        <f t="shared" ref="G34:G41" si="1">IF(OR(E34="",E34=0),"",ROUND(F34/E34,3))</f>
        <v/>
      </c>
      <c r="H34" s="337"/>
      <c r="O34" s="631" t="s">
        <v>530</v>
      </c>
      <c r="P34" s="631"/>
      <c r="Q34" s="631"/>
      <c r="R34" s="631"/>
      <c r="S34" s="631"/>
      <c r="T34" s="631"/>
      <c r="U34" s="631"/>
      <c r="V34" s="631"/>
      <c r="W34" s="631"/>
      <c r="X34" s="631"/>
      <c r="Y34" s="631" t="s">
        <v>521</v>
      </c>
      <c r="Z34" s="631"/>
      <c r="AA34" s="631"/>
      <c r="AB34" s="631"/>
      <c r="AC34" s="631"/>
      <c r="AD34" s="631"/>
      <c r="AE34" s="631"/>
      <c r="AF34" s="631"/>
      <c r="AG34" s="631"/>
      <c r="AH34" s="631"/>
      <c r="BD34" s="590"/>
      <c r="BE34" s="590"/>
      <c r="BF34" s="590"/>
      <c r="BG34" s="590"/>
      <c r="BH34" s="608"/>
      <c r="BI34" s="609"/>
      <c r="BJ34" s="609"/>
      <c r="BK34" s="610"/>
      <c r="BL34" s="623"/>
      <c r="BM34" s="623"/>
      <c r="BN34" s="623"/>
      <c r="BO34" s="623"/>
    </row>
    <row r="35" spans="3:67" ht="20.100000000000001" customHeight="1">
      <c r="C35" s="578"/>
      <c r="D35" s="580"/>
      <c r="E35" s="336" t="str">
        <f>IF($C35="","",VLOOKUP($C35,パラマウント登録!$B$15:$C$100,2,0))</f>
        <v/>
      </c>
      <c r="F35" s="229"/>
      <c r="G35" s="336" t="str">
        <f t="shared" si="1"/>
        <v/>
      </c>
      <c r="H35" s="337"/>
      <c r="O35" s="633" t="s">
        <v>529</v>
      </c>
      <c r="P35" s="633"/>
      <c r="Q35" s="633"/>
      <c r="R35" s="633"/>
      <c r="S35" s="633"/>
      <c r="T35" s="633"/>
      <c r="U35" s="633"/>
      <c r="V35" s="633"/>
      <c r="W35" s="633"/>
      <c r="X35" s="633"/>
      <c r="Y35" s="634">
        <v>0.98</v>
      </c>
      <c r="Z35" s="634"/>
      <c r="AA35" s="634"/>
      <c r="AB35" s="634"/>
      <c r="AC35" s="634"/>
      <c r="AD35" s="634"/>
      <c r="AE35" s="634"/>
      <c r="AF35" s="634"/>
      <c r="AG35" s="634"/>
      <c r="AH35" s="634"/>
      <c r="BD35" s="591" t="s">
        <v>511</v>
      </c>
      <c r="BE35" s="591"/>
      <c r="BF35" s="591"/>
      <c r="BG35" s="591"/>
      <c r="BH35" s="611" t="s">
        <v>510</v>
      </c>
      <c r="BI35" s="611"/>
      <c r="BJ35" s="611"/>
      <c r="BK35" s="611"/>
      <c r="BL35" s="612" t="s">
        <v>509</v>
      </c>
      <c r="BM35" s="613"/>
      <c r="BN35" s="613"/>
      <c r="BO35" s="614"/>
    </row>
    <row r="36" spans="3:67" ht="20.100000000000001" customHeight="1">
      <c r="C36" s="578"/>
      <c r="D36" s="580"/>
      <c r="E36" s="336" t="str">
        <f>IF($C36="","",VLOOKUP($C36,パラマウント登録!$B$15:$C$100,2,0))</f>
        <v/>
      </c>
      <c r="F36" s="229"/>
      <c r="G36" s="336" t="str">
        <f t="shared" si="1"/>
        <v/>
      </c>
      <c r="H36" s="337"/>
      <c r="O36" s="633" t="s">
        <v>528</v>
      </c>
      <c r="P36" s="633"/>
      <c r="Q36" s="633"/>
      <c r="R36" s="633"/>
      <c r="S36" s="633"/>
      <c r="T36" s="633"/>
      <c r="U36" s="633"/>
      <c r="V36" s="633"/>
      <c r="W36" s="633"/>
      <c r="X36" s="633"/>
      <c r="Y36" s="634">
        <v>1.47</v>
      </c>
      <c r="Z36" s="634"/>
      <c r="AA36" s="634"/>
      <c r="AB36" s="634"/>
      <c r="AC36" s="634"/>
      <c r="AD36" s="634"/>
      <c r="AE36" s="634"/>
      <c r="AF36" s="634"/>
      <c r="AG36" s="634"/>
      <c r="AH36" s="634"/>
      <c r="BD36" s="591"/>
      <c r="BE36" s="591"/>
      <c r="BF36" s="591"/>
      <c r="BG36" s="591"/>
      <c r="BH36" s="611"/>
      <c r="BI36" s="611"/>
      <c r="BJ36" s="611"/>
      <c r="BK36" s="611"/>
      <c r="BL36" s="618"/>
      <c r="BM36" s="619"/>
      <c r="BN36" s="619"/>
      <c r="BO36" s="620"/>
    </row>
    <row r="37" spans="3:67" ht="20.100000000000001" customHeight="1">
      <c r="C37" s="578"/>
      <c r="D37" s="580"/>
      <c r="E37" s="336" t="str">
        <f>IF($C37="","",VLOOKUP($C37,パラマウント登録!$B$15:$C$100,2,0))</f>
        <v/>
      </c>
      <c r="F37" s="229"/>
      <c r="G37" s="336" t="str">
        <f t="shared" si="1"/>
        <v/>
      </c>
      <c r="H37" s="337"/>
      <c r="O37" s="633" t="s">
        <v>527</v>
      </c>
      <c r="P37" s="633"/>
      <c r="Q37" s="633"/>
      <c r="R37" s="633"/>
      <c r="S37" s="633"/>
      <c r="T37" s="633"/>
      <c r="U37" s="633"/>
      <c r="V37" s="633"/>
      <c r="W37" s="633"/>
      <c r="X37" s="633"/>
      <c r="Y37" s="634">
        <v>1.7</v>
      </c>
      <c r="Z37" s="634"/>
      <c r="AA37" s="634"/>
      <c r="AB37" s="634"/>
      <c r="AC37" s="634"/>
      <c r="AD37" s="634"/>
      <c r="AE37" s="634"/>
      <c r="AF37" s="634"/>
      <c r="AG37" s="634"/>
      <c r="AH37" s="634"/>
      <c r="BD37" s="591"/>
      <c r="BE37" s="591"/>
      <c r="BF37" s="591"/>
      <c r="BG37" s="591"/>
      <c r="BH37" s="611"/>
      <c r="BI37" s="611"/>
      <c r="BJ37" s="611"/>
      <c r="BK37" s="611"/>
      <c r="BL37" s="615"/>
      <c r="BM37" s="616"/>
      <c r="BN37" s="616"/>
      <c r="BO37" s="617"/>
    </row>
    <row r="38" spans="3:67" ht="20.100000000000001" customHeight="1">
      <c r="C38" s="578"/>
      <c r="D38" s="580"/>
      <c r="E38" s="336" t="str">
        <f>IF($C38="","",VLOOKUP($C38,パラマウント登録!$B$15:$C$100,2,0))</f>
        <v/>
      </c>
      <c r="F38" s="229"/>
      <c r="G38" s="336" t="str">
        <f t="shared" si="1"/>
        <v/>
      </c>
      <c r="H38" s="337"/>
      <c r="O38" s="633" t="s">
        <v>526</v>
      </c>
      <c r="P38" s="633"/>
      <c r="Q38" s="633"/>
      <c r="R38" s="633"/>
      <c r="S38" s="633"/>
      <c r="T38" s="633"/>
      <c r="U38" s="633"/>
      <c r="V38" s="633"/>
      <c r="W38" s="633"/>
      <c r="X38" s="633"/>
      <c r="Y38" s="634">
        <v>1.95</v>
      </c>
      <c r="Z38" s="634"/>
      <c r="AA38" s="634"/>
      <c r="AB38" s="634"/>
      <c r="AC38" s="634"/>
      <c r="AD38" s="634"/>
      <c r="AE38" s="634"/>
      <c r="AF38" s="634"/>
      <c r="AG38" s="634"/>
      <c r="AH38" s="634"/>
      <c r="BD38" s="591" t="s">
        <v>508</v>
      </c>
      <c r="BE38" s="591"/>
      <c r="BF38" s="591"/>
      <c r="BG38" s="591"/>
      <c r="BH38" s="605" t="s">
        <v>507</v>
      </c>
      <c r="BI38" s="606"/>
      <c r="BJ38" s="606"/>
      <c r="BK38" s="607"/>
      <c r="BL38" s="602" t="s">
        <v>505</v>
      </c>
      <c r="BM38" s="602"/>
      <c r="BN38" s="602"/>
      <c r="BO38" s="602"/>
    </row>
    <row r="39" spans="3:67" ht="20.100000000000001" customHeight="1">
      <c r="C39" s="578"/>
      <c r="D39" s="579"/>
      <c r="E39" s="336" t="str">
        <f>IF($C39="","",VLOOKUP($C39,パラマウント登録!$B$15:$C$100,2,0))</f>
        <v/>
      </c>
      <c r="F39" s="229"/>
      <c r="G39" s="336" t="str">
        <f t="shared" si="1"/>
        <v/>
      </c>
      <c r="H39" s="337"/>
      <c r="O39" s="633" t="s">
        <v>525</v>
      </c>
      <c r="P39" s="633"/>
      <c r="Q39" s="633"/>
      <c r="R39" s="633"/>
      <c r="S39" s="633"/>
      <c r="T39" s="633"/>
      <c r="U39" s="633"/>
      <c r="V39" s="633"/>
      <c r="W39" s="633"/>
      <c r="X39" s="633"/>
      <c r="Y39" s="634">
        <v>2.4300000000000002</v>
      </c>
      <c r="Z39" s="634"/>
      <c r="AA39" s="634"/>
      <c r="AB39" s="634"/>
      <c r="AC39" s="634"/>
      <c r="AD39" s="634"/>
      <c r="AE39" s="634"/>
      <c r="AF39" s="634"/>
      <c r="AG39" s="634"/>
      <c r="AH39" s="634"/>
      <c r="BD39" s="591"/>
      <c r="BE39" s="591"/>
      <c r="BF39" s="591"/>
      <c r="BG39" s="591"/>
      <c r="BH39" s="608"/>
      <c r="BI39" s="609"/>
      <c r="BJ39" s="609"/>
      <c r="BK39" s="610"/>
      <c r="BL39" s="602"/>
      <c r="BM39" s="602"/>
      <c r="BN39" s="602"/>
      <c r="BO39" s="602"/>
    </row>
    <row r="40" spans="3:67" ht="20.100000000000001" customHeight="1">
      <c r="C40" s="578"/>
      <c r="D40" s="579"/>
      <c r="E40" s="336" t="str">
        <f>IF($C40="","",VLOOKUP($C40,パラマウント登録!$B$15:$C$100,2,0))</f>
        <v/>
      </c>
      <c r="F40" s="229"/>
      <c r="G40" s="336" t="str">
        <f t="shared" si="1"/>
        <v/>
      </c>
      <c r="H40" s="337"/>
      <c r="O40" s="633" t="s">
        <v>524</v>
      </c>
      <c r="P40" s="633"/>
      <c r="Q40" s="633"/>
      <c r="R40" s="633"/>
      <c r="S40" s="633"/>
      <c r="T40" s="633"/>
      <c r="U40" s="633"/>
      <c r="V40" s="633"/>
      <c r="W40" s="633"/>
      <c r="X40" s="633"/>
      <c r="Y40" s="634">
        <v>3.24</v>
      </c>
      <c r="Z40" s="634"/>
      <c r="AA40" s="634"/>
      <c r="AB40" s="634"/>
      <c r="AC40" s="634"/>
      <c r="AD40" s="634"/>
      <c r="AE40" s="634"/>
      <c r="AF40" s="634"/>
      <c r="AG40" s="634"/>
      <c r="AH40" s="634"/>
      <c r="BD40" s="591" t="s">
        <v>462</v>
      </c>
      <c r="BE40" s="591"/>
      <c r="BF40" s="591"/>
      <c r="BG40" s="591"/>
      <c r="BH40" s="605" t="s">
        <v>506</v>
      </c>
      <c r="BI40" s="606"/>
      <c r="BJ40" s="606"/>
      <c r="BK40" s="607"/>
      <c r="BL40" s="612" t="s">
        <v>505</v>
      </c>
      <c r="BM40" s="613"/>
      <c r="BN40" s="613"/>
      <c r="BO40" s="614"/>
    </row>
    <row r="41" spans="3:67" ht="20.100000000000001" customHeight="1">
      <c r="C41" s="585"/>
      <c r="D41" s="586"/>
      <c r="E41" s="336" t="str">
        <f>IF($C41="","",VLOOKUP($C41,パラマウント登録!$B$15:$C$100,2,0))</f>
        <v/>
      </c>
      <c r="F41" s="229"/>
      <c r="G41" s="336" t="str">
        <f t="shared" si="1"/>
        <v/>
      </c>
      <c r="H41" s="337"/>
      <c r="O41" s="338"/>
      <c r="P41" s="338"/>
      <c r="Q41" s="354"/>
      <c r="R41" s="338"/>
      <c r="S41" s="338"/>
      <c r="T41" s="338"/>
      <c r="U41" s="339"/>
      <c r="BD41" s="591"/>
      <c r="BE41" s="591"/>
      <c r="BF41" s="591"/>
      <c r="BG41" s="591"/>
      <c r="BH41" s="608"/>
      <c r="BI41" s="609"/>
      <c r="BJ41" s="609"/>
      <c r="BK41" s="610"/>
      <c r="BL41" s="615"/>
      <c r="BM41" s="616"/>
      <c r="BN41" s="616"/>
      <c r="BO41" s="617"/>
    </row>
    <row r="42" spans="3:67" ht="20.100000000000001" customHeight="1">
      <c r="C42" s="576" t="s">
        <v>536</v>
      </c>
      <c r="D42" s="577"/>
      <c r="E42" s="344" t="s">
        <v>350</v>
      </c>
      <c r="F42" s="344" t="s">
        <v>350</v>
      </c>
      <c r="G42" s="345">
        <v>0.11</v>
      </c>
      <c r="H42" s="346"/>
      <c r="O42" s="338" t="s">
        <v>523</v>
      </c>
      <c r="P42" s="338"/>
      <c r="S42" s="338"/>
      <c r="T42" s="338"/>
      <c r="U42" s="339"/>
      <c r="BD42" s="591" t="s">
        <v>457</v>
      </c>
      <c r="BE42" s="591"/>
      <c r="BF42" s="591"/>
      <c r="BG42" s="591"/>
      <c r="BH42" s="605" t="s">
        <v>456</v>
      </c>
      <c r="BI42" s="606"/>
      <c r="BJ42" s="606"/>
      <c r="BK42" s="607"/>
      <c r="BL42" s="612" t="s">
        <v>505</v>
      </c>
      <c r="BM42" s="613"/>
      <c r="BN42" s="613"/>
      <c r="BO42" s="614"/>
    </row>
    <row r="43" spans="3:67" ht="20.100000000000001" customHeight="1">
      <c r="C43" s="573" t="s">
        <v>534</v>
      </c>
      <c r="D43" s="574"/>
      <c r="E43" s="574"/>
      <c r="F43" s="575"/>
      <c r="G43" s="347">
        <f>ROUND(SUM(G32:G42),3)</f>
        <v>0.22</v>
      </c>
      <c r="H43" s="348">
        <f>ROUND(SUM(H32:H42),3)</f>
        <v>0</v>
      </c>
      <c r="O43" s="631" t="s">
        <v>522</v>
      </c>
      <c r="P43" s="631"/>
      <c r="Q43" s="631"/>
      <c r="R43" s="631"/>
      <c r="S43" s="631"/>
      <c r="T43" s="631"/>
      <c r="U43" s="631"/>
      <c r="V43" s="631"/>
      <c r="W43" s="631"/>
      <c r="X43" s="631"/>
      <c r="Y43" s="631" t="s">
        <v>521</v>
      </c>
      <c r="Z43" s="631"/>
      <c r="AA43" s="631"/>
      <c r="AB43" s="631"/>
      <c r="AC43" s="631"/>
      <c r="AD43" s="631"/>
      <c r="AE43" s="631"/>
      <c r="AF43" s="631"/>
      <c r="AG43" s="631"/>
      <c r="AH43" s="631"/>
      <c r="BD43" s="591"/>
      <c r="BE43" s="591"/>
      <c r="BF43" s="591"/>
      <c r="BG43" s="591"/>
      <c r="BH43" s="608"/>
      <c r="BI43" s="609"/>
      <c r="BJ43" s="609"/>
      <c r="BK43" s="610"/>
      <c r="BL43" s="615"/>
      <c r="BM43" s="616"/>
      <c r="BN43" s="616"/>
      <c r="BO43" s="617"/>
    </row>
    <row r="44" spans="3:67" ht="20.100000000000001" customHeight="1">
      <c r="C44" s="573" t="s">
        <v>533</v>
      </c>
      <c r="D44" s="574"/>
      <c r="E44" s="574"/>
      <c r="F44" s="575"/>
      <c r="G44" s="349">
        <f>IF(G43=0,"0.000",ROUND(1/G43,3))</f>
        <v>4.5449999999999999</v>
      </c>
      <c r="H44" s="350" t="str">
        <f>IF(H43=0,"0.000",ROUND(1/H43,3))</f>
        <v>0.000</v>
      </c>
      <c r="O44" s="633" t="s">
        <v>520</v>
      </c>
      <c r="P44" s="633"/>
      <c r="Q44" s="633"/>
      <c r="R44" s="633"/>
      <c r="S44" s="633"/>
      <c r="T44" s="633"/>
      <c r="U44" s="633"/>
      <c r="V44" s="633"/>
      <c r="W44" s="633"/>
      <c r="X44" s="633"/>
      <c r="Y44" s="634">
        <v>1.58</v>
      </c>
      <c r="Z44" s="634"/>
      <c r="AA44" s="634"/>
      <c r="AB44" s="634"/>
      <c r="AC44" s="634"/>
      <c r="AD44" s="634"/>
      <c r="AE44" s="634"/>
      <c r="AF44" s="634"/>
      <c r="AG44" s="634"/>
      <c r="AH44" s="634"/>
    </row>
    <row r="45" spans="3:67" ht="20.100000000000001" customHeight="1" thickBot="1">
      <c r="C45" s="570" t="s">
        <v>532</v>
      </c>
      <c r="D45" s="571"/>
      <c r="E45" s="571"/>
      <c r="F45" s="572"/>
      <c r="G45" s="568">
        <f>IF(G43=0,"",ROUND((G30*G44)+(H30*H44),3))</f>
        <v>4.5449999999999999</v>
      </c>
      <c r="H45" s="569"/>
    </row>
    <row r="46" spans="3:67" ht="20.100000000000001" customHeight="1"/>
    <row r="47" spans="3:67" ht="20.100000000000001" customHeight="1">
      <c r="C47" s="353"/>
      <c r="D47" s="319"/>
    </row>
    <row r="48" spans="3:67" ht="31.5" customHeight="1">
      <c r="AT48" s="22" t="s">
        <v>504</v>
      </c>
    </row>
    <row r="49" spans="3:67" ht="5.05" customHeight="1">
      <c r="AT49" s="604" t="s">
        <v>503</v>
      </c>
      <c r="AU49" s="604"/>
      <c r="AV49" s="604"/>
      <c r="AW49" s="604"/>
      <c r="AX49" s="604"/>
      <c r="AY49" s="604"/>
      <c r="AZ49" s="340">
        <v>300</v>
      </c>
      <c r="BA49" s="604" t="s">
        <v>502</v>
      </c>
      <c r="BB49" s="604"/>
      <c r="BC49" s="604"/>
      <c r="BD49" s="604"/>
      <c r="BE49" s="604"/>
      <c r="BF49" s="604" t="s">
        <v>501</v>
      </c>
      <c r="BG49" s="604"/>
      <c r="BH49" s="604"/>
      <c r="BI49" s="604"/>
      <c r="BJ49" s="604"/>
      <c r="BK49" s="604" t="s">
        <v>500</v>
      </c>
      <c r="BL49" s="604"/>
      <c r="BM49" s="604"/>
      <c r="BN49" s="604"/>
      <c r="BO49" s="604"/>
    </row>
    <row r="50" spans="3:67" ht="15.05" customHeight="1">
      <c r="C50" s="355"/>
      <c r="D50" s="355"/>
      <c r="E50" s="355"/>
      <c r="F50" s="355"/>
      <c r="G50" s="355"/>
      <c r="H50" s="355"/>
      <c r="I50" s="355"/>
      <c r="J50" s="355"/>
      <c r="AT50" s="604"/>
      <c r="AU50" s="604"/>
      <c r="AV50" s="604"/>
      <c r="AW50" s="604"/>
      <c r="AX50" s="604"/>
      <c r="AY50" s="604"/>
      <c r="AZ50" s="342" t="s">
        <v>499</v>
      </c>
      <c r="BA50" s="604"/>
      <c r="BB50" s="604"/>
      <c r="BC50" s="604"/>
      <c r="BD50" s="604"/>
      <c r="BE50" s="604"/>
      <c r="BF50" s="604"/>
      <c r="BG50" s="604"/>
      <c r="BH50" s="604"/>
      <c r="BI50" s="604"/>
      <c r="BJ50" s="604"/>
      <c r="BK50" s="604"/>
      <c r="BL50" s="604"/>
      <c r="BM50" s="604"/>
      <c r="BN50" s="604"/>
      <c r="BO50" s="604"/>
    </row>
    <row r="51" spans="3:67" ht="19.7" customHeight="1">
      <c r="C51" s="355"/>
      <c r="D51" s="356"/>
      <c r="E51" s="356"/>
      <c r="F51" s="355"/>
      <c r="G51" s="355"/>
      <c r="H51" s="355"/>
      <c r="I51" s="355"/>
      <c r="J51" s="355"/>
      <c r="AT51" s="600" t="s">
        <v>498</v>
      </c>
      <c r="AU51" s="600"/>
      <c r="AV51" s="600"/>
      <c r="AW51" s="600"/>
      <c r="AX51" s="600"/>
      <c r="AY51" s="600"/>
      <c r="AZ51" s="603" t="s">
        <v>497</v>
      </c>
      <c r="BA51" s="603" t="s">
        <v>494</v>
      </c>
      <c r="BB51" s="603" t="s">
        <v>493</v>
      </c>
      <c r="BC51" s="603" t="s">
        <v>492</v>
      </c>
      <c r="BD51" s="603" t="s">
        <v>491</v>
      </c>
      <c r="BE51" s="603" t="s">
        <v>496</v>
      </c>
      <c r="BF51" s="603" t="s">
        <v>494</v>
      </c>
      <c r="BG51" s="603" t="s">
        <v>493</v>
      </c>
      <c r="BH51" s="603" t="s">
        <v>492</v>
      </c>
      <c r="BI51" s="603" t="s">
        <v>491</v>
      </c>
      <c r="BJ51" s="603" t="s">
        <v>496</v>
      </c>
      <c r="BK51" s="603" t="s">
        <v>494</v>
      </c>
      <c r="BL51" s="603" t="s">
        <v>493</v>
      </c>
      <c r="BM51" s="603" t="s">
        <v>492</v>
      </c>
      <c r="BN51" s="603" t="s">
        <v>491</v>
      </c>
      <c r="BO51" s="603" t="s">
        <v>496</v>
      </c>
    </row>
    <row r="52" spans="3:67" ht="19.7" customHeight="1">
      <c r="C52" s="355"/>
      <c r="D52" s="356"/>
      <c r="E52" s="357"/>
      <c r="F52" s="355"/>
      <c r="G52" s="355"/>
      <c r="H52" s="355"/>
      <c r="I52" s="355"/>
      <c r="J52" s="355"/>
      <c r="AT52" s="600"/>
      <c r="AU52" s="600"/>
      <c r="AV52" s="600"/>
      <c r="AW52" s="600"/>
      <c r="AX52" s="600"/>
      <c r="AY52" s="600"/>
      <c r="AZ52" s="603"/>
      <c r="BA52" s="603"/>
      <c r="BB52" s="603"/>
      <c r="BC52" s="603"/>
      <c r="BD52" s="603"/>
      <c r="BE52" s="603"/>
      <c r="BF52" s="603"/>
      <c r="BG52" s="603"/>
      <c r="BH52" s="603"/>
      <c r="BI52" s="603"/>
      <c r="BJ52" s="603"/>
      <c r="BK52" s="603"/>
      <c r="BL52" s="603"/>
      <c r="BM52" s="603"/>
      <c r="BN52" s="603"/>
      <c r="BO52" s="603"/>
    </row>
    <row r="53" spans="3:67" ht="19.7" customHeight="1">
      <c r="C53" s="355"/>
      <c r="D53" s="356"/>
      <c r="E53" s="357"/>
      <c r="F53" s="355"/>
      <c r="G53" s="355"/>
      <c r="H53" s="355"/>
      <c r="I53" s="355"/>
      <c r="J53" s="355"/>
      <c r="AT53" s="600"/>
      <c r="AU53" s="600"/>
      <c r="AV53" s="600"/>
      <c r="AW53" s="600"/>
      <c r="AX53" s="600"/>
      <c r="AY53" s="600"/>
      <c r="AZ53" s="603"/>
      <c r="BA53" s="603"/>
      <c r="BB53" s="603"/>
      <c r="BC53" s="603"/>
      <c r="BD53" s="603"/>
      <c r="BE53" s="603"/>
      <c r="BF53" s="603"/>
      <c r="BG53" s="603"/>
      <c r="BH53" s="603"/>
      <c r="BI53" s="603"/>
      <c r="BJ53" s="603"/>
      <c r="BK53" s="603"/>
      <c r="BL53" s="603"/>
      <c r="BM53" s="603"/>
      <c r="BN53" s="603"/>
      <c r="BO53" s="603"/>
    </row>
    <row r="54" spans="3:67" ht="19.7" customHeight="1">
      <c r="C54" s="355"/>
      <c r="D54" s="356"/>
      <c r="E54" s="357"/>
      <c r="F54" s="355"/>
      <c r="G54" s="355"/>
      <c r="H54" s="355"/>
      <c r="I54" s="355"/>
      <c r="J54" s="355"/>
      <c r="AT54" s="600"/>
      <c r="AU54" s="600"/>
      <c r="AV54" s="600"/>
      <c r="AW54" s="600"/>
      <c r="AX54" s="600"/>
      <c r="AY54" s="600"/>
      <c r="AZ54" s="603"/>
      <c r="BA54" s="603"/>
      <c r="BB54" s="603"/>
      <c r="BC54" s="603"/>
      <c r="BD54" s="603"/>
      <c r="BE54" s="603"/>
      <c r="BF54" s="603"/>
      <c r="BG54" s="603"/>
      <c r="BH54" s="603"/>
      <c r="BI54" s="603"/>
      <c r="BJ54" s="603"/>
      <c r="BK54" s="603"/>
      <c r="BL54" s="603"/>
      <c r="BM54" s="603"/>
      <c r="BN54" s="603"/>
      <c r="BO54" s="603"/>
    </row>
    <row r="55" spans="3:67" ht="19.7" customHeight="1">
      <c r="C55" s="355"/>
      <c r="D55" s="356"/>
      <c r="E55" s="357"/>
      <c r="F55" s="355"/>
      <c r="G55" s="355"/>
      <c r="H55" s="355"/>
      <c r="I55" s="355"/>
      <c r="J55" s="355"/>
      <c r="AT55" s="600"/>
      <c r="AU55" s="600"/>
      <c r="AV55" s="600"/>
      <c r="AW55" s="600"/>
      <c r="AX55" s="600"/>
      <c r="AY55" s="600"/>
      <c r="AZ55" s="603"/>
      <c r="BA55" s="603"/>
      <c r="BB55" s="603"/>
      <c r="BC55" s="603"/>
      <c r="BD55" s="603"/>
      <c r="BE55" s="603"/>
      <c r="BF55" s="603"/>
      <c r="BG55" s="603"/>
      <c r="BH55" s="603"/>
      <c r="BI55" s="603"/>
      <c r="BJ55" s="603"/>
      <c r="BK55" s="603"/>
      <c r="BL55" s="603"/>
      <c r="BM55" s="603"/>
      <c r="BN55" s="603"/>
      <c r="BO55" s="603"/>
    </row>
    <row r="56" spans="3:67" ht="19.7" customHeight="1">
      <c r="C56" s="355"/>
      <c r="D56" s="356"/>
      <c r="E56" s="357"/>
      <c r="F56" s="355"/>
      <c r="G56" s="355"/>
      <c r="H56" s="355"/>
      <c r="I56" s="355"/>
      <c r="J56" s="355"/>
      <c r="AT56" s="600"/>
      <c r="AU56" s="600"/>
      <c r="AV56" s="600"/>
      <c r="AW56" s="600"/>
      <c r="AX56" s="600"/>
      <c r="AY56" s="600"/>
      <c r="AZ56" s="603"/>
      <c r="BA56" s="603"/>
      <c r="BB56" s="603"/>
      <c r="BC56" s="603"/>
      <c r="BD56" s="603"/>
      <c r="BE56" s="603"/>
      <c r="BF56" s="603"/>
      <c r="BG56" s="603"/>
      <c r="BH56" s="603"/>
      <c r="BI56" s="603"/>
      <c r="BJ56" s="603"/>
      <c r="BK56" s="603"/>
      <c r="BL56" s="603"/>
      <c r="BM56" s="603"/>
      <c r="BN56" s="603"/>
      <c r="BO56" s="603"/>
    </row>
    <row r="57" spans="3:67" ht="19.7" customHeight="1">
      <c r="C57" s="355"/>
      <c r="D57" s="356"/>
      <c r="E57" s="357"/>
      <c r="F57" s="355"/>
      <c r="G57" s="355"/>
      <c r="H57" s="355"/>
      <c r="I57" s="355"/>
      <c r="J57" s="355"/>
      <c r="AT57" s="603" t="s">
        <v>495</v>
      </c>
      <c r="AU57" s="600" t="s">
        <v>494</v>
      </c>
      <c r="AV57" s="600"/>
      <c r="AW57" s="600"/>
      <c r="AX57" s="600"/>
      <c r="AY57" s="600"/>
      <c r="AZ57" s="343">
        <v>0.61</v>
      </c>
      <c r="BA57" s="343">
        <v>0.55000000000000004</v>
      </c>
      <c r="BB57" s="343">
        <v>0.54</v>
      </c>
      <c r="BC57" s="343">
        <v>0.53</v>
      </c>
      <c r="BD57" s="343">
        <v>0.52</v>
      </c>
      <c r="BE57" s="343">
        <v>0.51</v>
      </c>
      <c r="BF57" s="343">
        <v>0.53</v>
      </c>
      <c r="BG57" s="343">
        <v>0.52</v>
      </c>
      <c r="BH57" s="343">
        <v>0.5</v>
      </c>
      <c r="BI57" s="343">
        <v>0.49</v>
      </c>
      <c r="BJ57" s="343">
        <v>0.48</v>
      </c>
      <c r="BK57" s="343">
        <v>0.49</v>
      </c>
      <c r="BL57" s="343">
        <v>0.46</v>
      </c>
      <c r="BM57" s="343">
        <v>0.44</v>
      </c>
      <c r="BN57" s="358">
        <v>0.43</v>
      </c>
      <c r="BO57" s="343">
        <v>0.41</v>
      </c>
    </row>
    <row r="58" spans="3:67" ht="19.7" customHeight="1">
      <c r="C58" s="355"/>
      <c r="D58" s="356"/>
      <c r="E58" s="357"/>
      <c r="F58" s="355"/>
      <c r="G58" s="355"/>
      <c r="H58" s="355"/>
      <c r="I58" s="355"/>
      <c r="J58" s="355"/>
      <c r="AT58" s="603"/>
      <c r="AU58" s="600" t="s">
        <v>493</v>
      </c>
      <c r="AV58" s="600"/>
      <c r="AW58" s="600"/>
      <c r="AX58" s="600"/>
      <c r="AY58" s="600"/>
      <c r="AZ58" s="343">
        <v>0.55000000000000004</v>
      </c>
      <c r="BA58" s="343">
        <v>0.52</v>
      </c>
      <c r="BB58" s="343">
        <v>0.51</v>
      </c>
      <c r="BC58" s="343">
        <v>0.5</v>
      </c>
      <c r="BD58" s="343">
        <v>0.5</v>
      </c>
      <c r="BE58" s="343">
        <v>0.49</v>
      </c>
      <c r="BF58" s="343">
        <v>0.5</v>
      </c>
      <c r="BG58" s="343">
        <v>0.49</v>
      </c>
      <c r="BH58" s="343">
        <v>0.48</v>
      </c>
      <c r="BI58" s="343">
        <v>0.47</v>
      </c>
      <c r="BJ58" s="343">
        <v>0.47</v>
      </c>
      <c r="BK58" s="343">
        <v>0.47</v>
      </c>
      <c r="BL58" s="343">
        <v>0.44</v>
      </c>
      <c r="BM58" s="343">
        <v>0.43</v>
      </c>
      <c r="BN58" s="358">
        <v>0.42</v>
      </c>
      <c r="BO58" s="343">
        <v>0.41</v>
      </c>
    </row>
    <row r="59" spans="3:67" ht="19.7" customHeight="1">
      <c r="C59" s="355"/>
      <c r="D59" s="356"/>
      <c r="E59" s="357"/>
      <c r="F59" s="355"/>
      <c r="G59" s="355"/>
      <c r="H59" s="355"/>
      <c r="I59" s="355"/>
      <c r="J59" s="355"/>
      <c r="AT59" s="603"/>
      <c r="AU59" s="600" t="s">
        <v>492</v>
      </c>
      <c r="AV59" s="600"/>
      <c r="AW59" s="600"/>
      <c r="AX59" s="600"/>
      <c r="AY59" s="600"/>
      <c r="AZ59" s="343">
        <v>0.53</v>
      </c>
      <c r="BA59" s="343">
        <v>0.49</v>
      </c>
      <c r="BB59" s="343">
        <v>0.49</v>
      </c>
      <c r="BC59" s="343">
        <v>0.48</v>
      </c>
      <c r="BD59" s="343">
        <v>0.48</v>
      </c>
      <c r="BE59" s="343">
        <v>0.47</v>
      </c>
      <c r="BF59" s="343">
        <v>0.48</v>
      </c>
      <c r="BG59" s="343">
        <v>0.47</v>
      </c>
      <c r="BH59" s="343">
        <v>0.46</v>
      </c>
      <c r="BI59" s="343">
        <v>0.46</v>
      </c>
      <c r="BJ59" s="343">
        <v>0.45</v>
      </c>
      <c r="BK59" s="343">
        <v>0.45</v>
      </c>
      <c r="BL59" s="343">
        <v>0.43</v>
      </c>
      <c r="BM59" s="343">
        <v>0.42</v>
      </c>
      <c r="BN59" s="358">
        <v>0.41</v>
      </c>
      <c r="BO59" s="343">
        <v>0.4</v>
      </c>
    </row>
    <row r="60" spans="3:67" ht="19.7" customHeight="1">
      <c r="C60" s="355"/>
      <c r="D60" s="356"/>
      <c r="E60" s="357"/>
      <c r="F60" s="355"/>
      <c r="G60" s="355"/>
      <c r="H60" s="355"/>
      <c r="I60" s="355"/>
      <c r="J60" s="355"/>
      <c r="AT60" s="603"/>
      <c r="AU60" s="600" t="s">
        <v>491</v>
      </c>
      <c r="AV60" s="600"/>
      <c r="AW60" s="600"/>
      <c r="AX60" s="600"/>
      <c r="AY60" s="600"/>
      <c r="AZ60" s="343">
        <v>0.51</v>
      </c>
      <c r="BA60" s="343">
        <v>0.48</v>
      </c>
      <c r="BB60" s="343">
        <v>0.47</v>
      </c>
      <c r="BC60" s="343">
        <v>0.47</v>
      </c>
      <c r="BD60" s="343">
        <v>0.46</v>
      </c>
      <c r="BE60" s="343">
        <v>0.46</v>
      </c>
      <c r="BF60" s="343">
        <v>0.47</v>
      </c>
      <c r="BG60" s="343">
        <v>0.46</v>
      </c>
      <c r="BH60" s="343">
        <v>0.45</v>
      </c>
      <c r="BI60" s="343">
        <v>0.45</v>
      </c>
      <c r="BJ60" s="343">
        <v>0.44</v>
      </c>
      <c r="BK60" s="343">
        <v>0.44</v>
      </c>
      <c r="BL60" s="343">
        <v>0.42</v>
      </c>
      <c r="BM60" s="343">
        <v>0.4</v>
      </c>
      <c r="BN60" s="358">
        <v>0.4</v>
      </c>
      <c r="BO60" s="343">
        <v>0.39</v>
      </c>
    </row>
    <row r="61" spans="3:67" ht="19.7" customHeight="1">
      <c r="C61" s="355"/>
      <c r="D61" s="356"/>
      <c r="E61" s="357"/>
      <c r="F61" s="355"/>
      <c r="G61" s="355"/>
      <c r="H61" s="355"/>
      <c r="I61" s="355"/>
      <c r="J61" s="355"/>
      <c r="AT61" s="603"/>
      <c r="AU61" s="600" t="s">
        <v>490</v>
      </c>
      <c r="AV61" s="600"/>
      <c r="AW61" s="600"/>
      <c r="AX61" s="600"/>
      <c r="AY61" s="600"/>
      <c r="AZ61" s="359">
        <v>0.49</v>
      </c>
      <c r="BA61" s="359">
        <v>0.47</v>
      </c>
      <c r="BB61" s="359">
        <v>0.46</v>
      </c>
      <c r="BC61" s="359">
        <v>0.46</v>
      </c>
      <c r="BD61" s="359">
        <v>0.45</v>
      </c>
      <c r="BE61" s="359">
        <v>0.45</v>
      </c>
      <c r="BF61" s="359">
        <v>0.45</v>
      </c>
      <c r="BG61" s="359">
        <v>0.44</v>
      </c>
      <c r="BH61" s="359">
        <v>0.44</v>
      </c>
      <c r="BI61" s="359">
        <v>0.43</v>
      </c>
      <c r="BJ61" s="359">
        <v>0.43</v>
      </c>
      <c r="BK61" s="359">
        <v>0.42</v>
      </c>
      <c r="BL61" s="359">
        <v>0.41</v>
      </c>
      <c r="BM61" s="359">
        <v>0.4</v>
      </c>
      <c r="BN61" s="359">
        <v>0.39</v>
      </c>
      <c r="BO61" s="359">
        <v>0.38</v>
      </c>
    </row>
    <row r="62" spans="3:67" ht="19.7" customHeight="1">
      <c r="C62" s="355"/>
      <c r="D62" s="356"/>
      <c r="E62" s="357"/>
      <c r="F62" s="355"/>
      <c r="G62" s="355"/>
      <c r="H62" s="355"/>
      <c r="I62" s="355"/>
      <c r="J62" s="355"/>
    </row>
    <row r="63" spans="3:67" ht="19.7" customHeight="1">
      <c r="C63" s="355"/>
      <c r="D63" s="355"/>
      <c r="E63" s="355"/>
      <c r="F63" s="355"/>
      <c r="G63" s="355"/>
      <c r="H63" s="355"/>
      <c r="I63" s="355"/>
      <c r="J63" s="355"/>
    </row>
    <row r="64" spans="3:67" ht="19.7" customHeight="1">
      <c r="C64" s="355"/>
      <c r="D64" s="355"/>
      <c r="E64" s="355"/>
      <c r="F64" s="355"/>
      <c r="G64" s="355"/>
      <c r="H64" s="355"/>
      <c r="I64" s="355"/>
      <c r="J64" s="355"/>
      <c r="BD64" s="360" t="s">
        <v>489</v>
      </c>
    </row>
    <row r="65" spans="53:68" ht="19.7" customHeight="1">
      <c r="BD65" s="630" t="s">
        <v>488</v>
      </c>
      <c r="BE65" s="630"/>
      <c r="BF65" s="630"/>
      <c r="BG65" s="630"/>
      <c r="BH65" s="630"/>
      <c r="BI65" s="630" t="s">
        <v>487</v>
      </c>
      <c r="BJ65" s="630"/>
      <c r="BK65" s="630"/>
      <c r="BL65" s="630" t="s">
        <v>486</v>
      </c>
      <c r="BM65" s="630"/>
      <c r="BN65" s="630"/>
      <c r="BO65" s="630"/>
    </row>
    <row r="66" spans="53:68" ht="15.05" customHeight="1">
      <c r="BD66" s="611" t="s">
        <v>485</v>
      </c>
      <c r="BE66" s="611"/>
      <c r="BF66" s="611"/>
      <c r="BG66" s="611"/>
      <c r="BH66" s="611"/>
      <c r="BI66" s="611" t="s">
        <v>484</v>
      </c>
      <c r="BJ66" s="611"/>
      <c r="BK66" s="611"/>
      <c r="BL66" s="602" t="s">
        <v>483</v>
      </c>
      <c r="BM66" s="602"/>
      <c r="BN66" s="602"/>
      <c r="BO66" s="602"/>
    </row>
    <row r="67" spans="53:68" ht="15.05" customHeight="1">
      <c r="BD67" s="611" t="s">
        <v>482</v>
      </c>
      <c r="BE67" s="611"/>
      <c r="BF67" s="611"/>
      <c r="BG67" s="611"/>
      <c r="BH67" s="611"/>
      <c r="BI67" s="611" t="s">
        <v>481</v>
      </c>
      <c r="BJ67" s="611"/>
      <c r="BK67" s="611"/>
      <c r="BL67" s="602" t="s">
        <v>480</v>
      </c>
      <c r="BM67" s="602"/>
      <c r="BN67" s="602"/>
      <c r="BO67" s="602"/>
    </row>
    <row r="68" spans="53:68" ht="15.05" customHeight="1">
      <c r="BD68" s="611" t="s">
        <v>479</v>
      </c>
      <c r="BE68" s="611"/>
      <c r="BF68" s="611"/>
      <c r="BG68" s="611"/>
      <c r="BH68" s="611"/>
      <c r="BI68" s="605" t="s">
        <v>478</v>
      </c>
      <c r="BJ68" s="606"/>
      <c r="BK68" s="607"/>
      <c r="BL68" s="602" t="s">
        <v>465</v>
      </c>
      <c r="BM68" s="602"/>
      <c r="BN68" s="602"/>
      <c r="BO68" s="602"/>
    </row>
    <row r="69" spans="53:68" ht="15.05" customHeight="1">
      <c r="BD69" s="611"/>
      <c r="BE69" s="611"/>
      <c r="BF69" s="611"/>
      <c r="BG69" s="611"/>
      <c r="BH69" s="611"/>
      <c r="BI69" s="608"/>
      <c r="BJ69" s="609"/>
      <c r="BK69" s="610"/>
      <c r="BL69" s="602"/>
      <c r="BM69" s="602"/>
      <c r="BN69" s="602"/>
      <c r="BO69" s="602"/>
    </row>
    <row r="70" spans="53:68" ht="15.05" customHeight="1">
      <c r="BD70" s="611" t="s">
        <v>477</v>
      </c>
      <c r="BE70" s="611"/>
      <c r="BF70" s="611"/>
      <c r="BG70" s="611"/>
      <c r="BH70" s="611"/>
      <c r="BI70" s="611" t="s">
        <v>476</v>
      </c>
      <c r="BJ70" s="611"/>
      <c r="BK70" s="611"/>
      <c r="BL70" s="602" t="s">
        <v>465</v>
      </c>
      <c r="BM70" s="602"/>
      <c r="BN70" s="602"/>
      <c r="BO70" s="602"/>
    </row>
    <row r="71" spans="53:68" ht="15.05" customHeight="1">
      <c r="BD71" s="611" t="s">
        <v>475</v>
      </c>
      <c r="BE71" s="611"/>
      <c r="BF71" s="611"/>
      <c r="BG71" s="611"/>
      <c r="BH71" s="611"/>
      <c r="BI71" s="624" t="s">
        <v>474</v>
      </c>
      <c r="BJ71" s="625"/>
      <c r="BK71" s="626"/>
      <c r="BL71" s="612" t="s">
        <v>473</v>
      </c>
      <c r="BM71" s="613"/>
      <c r="BN71" s="613"/>
      <c r="BO71" s="614"/>
    </row>
    <row r="72" spans="53:68" ht="15.05" customHeight="1">
      <c r="BA72" s="361"/>
      <c r="BB72" s="361"/>
      <c r="BC72" s="361"/>
      <c r="BD72" s="611"/>
      <c r="BE72" s="611"/>
      <c r="BF72" s="611"/>
      <c r="BG72" s="611"/>
      <c r="BH72" s="611"/>
      <c r="BI72" s="627"/>
      <c r="BJ72" s="628"/>
      <c r="BK72" s="629"/>
      <c r="BL72" s="615"/>
      <c r="BM72" s="616"/>
      <c r="BN72" s="616"/>
      <c r="BO72" s="617"/>
      <c r="BP72" s="361"/>
    </row>
    <row r="73" spans="53:68" ht="15.05" customHeight="1">
      <c r="BA73" s="362"/>
      <c r="BB73" s="362"/>
      <c r="BC73" s="362"/>
      <c r="BD73" s="611" t="s">
        <v>472</v>
      </c>
      <c r="BE73" s="611"/>
      <c r="BF73" s="611"/>
      <c r="BG73" s="611"/>
      <c r="BH73" s="611"/>
      <c r="BI73" s="605" t="s">
        <v>471</v>
      </c>
      <c r="BJ73" s="606"/>
      <c r="BK73" s="607"/>
      <c r="BL73" s="612" t="s">
        <v>470</v>
      </c>
      <c r="BM73" s="613"/>
      <c r="BN73" s="613"/>
      <c r="BO73" s="614"/>
      <c r="BP73" s="362"/>
    </row>
    <row r="74" spans="53:68" ht="15.05" customHeight="1">
      <c r="BD74" s="611"/>
      <c r="BE74" s="611"/>
      <c r="BF74" s="611"/>
      <c r="BG74" s="611"/>
      <c r="BH74" s="611"/>
      <c r="BI74" s="608"/>
      <c r="BJ74" s="609"/>
      <c r="BK74" s="610"/>
      <c r="BL74" s="615"/>
      <c r="BM74" s="616"/>
      <c r="BN74" s="616"/>
      <c r="BO74" s="617"/>
    </row>
    <row r="75" spans="53:68" ht="69.8" customHeight="1">
      <c r="BD75" s="611" t="s">
        <v>469</v>
      </c>
      <c r="BE75" s="611"/>
      <c r="BF75" s="611"/>
      <c r="BG75" s="611"/>
      <c r="BH75" s="611"/>
      <c r="BI75" s="611" t="s">
        <v>468</v>
      </c>
      <c r="BJ75" s="611"/>
      <c r="BK75" s="611"/>
      <c r="BL75" s="602" t="s">
        <v>465</v>
      </c>
      <c r="BM75" s="602"/>
      <c r="BN75" s="602"/>
      <c r="BO75" s="602"/>
    </row>
    <row r="76" spans="53:68" ht="51.05" customHeight="1">
      <c r="BD76" s="611" t="s">
        <v>467</v>
      </c>
      <c r="BE76" s="611"/>
      <c r="BF76" s="611"/>
      <c r="BG76" s="611"/>
      <c r="BH76" s="611"/>
      <c r="BI76" s="611" t="s">
        <v>466</v>
      </c>
      <c r="BJ76" s="611"/>
      <c r="BK76" s="611"/>
      <c r="BL76" s="602" t="s">
        <v>465</v>
      </c>
      <c r="BM76" s="602"/>
      <c r="BN76" s="602"/>
      <c r="BO76" s="602"/>
    </row>
    <row r="77" spans="53:68" ht="15.05" customHeight="1">
      <c r="BD77" s="611" t="s">
        <v>464</v>
      </c>
      <c r="BE77" s="611"/>
      <c r="BF77" s="611"/>
      <c r="BG77" s="611"/>
      <c r="BH77" s="611"/>
      <c r="BI77" s="605" t="s">
        <v>463</v>
      </c>
      <c r="BJ77" s="606"/>
      <c r="BK77" s="607"/>
      <c r="BL77" s="612" t="s">
        <v>455</v>
      </c>
      <c r="BM77" s="613"/>
      <c r="BN77" s="613"/>
      <c r="BO77" s="614"/>
    </row>
    <row r="78" spans="53:68" ht="15.05" customHeight="1">
      <c r="BD78" s="611"/>
      <c r="BE78" s="611"/>
      <c r="BF78" s="611"/>
      <c r="BG78" s="611"/>
      <c r="BH78" s="611"/>
      <c r="BI78" s="608"/>
      <c r="BJ78" s="609"/>
      <c r="BK78" s="610"/>
      <c r="BL78" s="615"/>
      <c r="BM78" s="616"/>
      <c r="BN78" s="616"/>
      <c r="BO78" s="617"/>
    </row>
    <row r="79" spans="53:68" ht="69.8" customHeight="1">
      <c r="BD79" s="611" t="s">
        <v>462</v>
      </c>
      <c r="BE79" s="611"/>
      <c r="BF79" s="611"/>
      <c r="BG79" s="611"/>
      <c r="BH79" s="611"/>
      <c r="BI79" s="605" t="s">
        <v>461</v>
      </c>
      <c r="BJ79" s="606"/>
      <c r="BK79" s="607"/>
      <c r="BL79" s="612" t="s">
        <v>455</v>
      </c>
      <c r="BM79" s="613"/>
      <c r="BN79" s="613"/>
      <c r="BO79" s="614"/>
    </row>
    <row r="80" spans="53:68" ht="15.05" customHeight="1">
      <c r="BD80" s="611"/>
      <c r="BE80" s="611"/>
      <c r="BF80" s="611"/>
      <c r="BG80" s="611"/>
      <c r="BH80" s="611"/>
      <c r="BI80" s="608"/>
      <c r="BJ80" s="609"/>
      <c r="BK80" s="610"/>
      <c r="BL80" s="615"/>
      <c r="BM80" s="616"/>
      <c r="BN80" s="616"/>
      <c r="BO80" s="617"/>
    </row>
    <row r="81" spans="56:67" ht="15.05" customHeight="1">
      <c r="BD81" s="611" t="s">
        <v>460</v>
      </c>
      <c r="BE81" s="611"/>
      <c r="BF81" s="611"/>
      <c r="BG81" s="611"/>
      <c r="BH81" s="611"/>
      <c r="BI81" s="605" t="s">
        <v>459</v>
      </c>
      <c r="BJ81" s="606"/>
      <c r="BK81" s="607"/>
      <c r="BL81" s="612" t="s">
        <v>458</v>
      </c>
      <c r="BM81" s="613"/>
      <c r="BN81" s="613"/>
      <c r="BO81" s="614"/>
    </row>
    <row r="82" spans="56:67" ht="15.05" customHeight="1">
      <c r="BD82" s="611"/>
      <c r="BE82" s="611"/>
      <c r="BF82" s="611"/>
      <c r="BG82" s="611"/>
      <c r="BH82" s="611"/>
      <c r="BI82" s="608"/>
      <c r="BJ82" s="609"/>
      <c r="BK82" s="610"/>
      <c r="BL82" s="615"/>
      <c r="BM82" s="616"/>
      <c r="BN82" s="616"/>
      <c r="BO82" s="617"/>
    </row>
    <row r="83" spans="56:67" ht="15.05" customHeight="1">
      <c r="BD83" s="611" t="s">
        <v>457</v>
      </c>
      <c r="BE83" s="611"/>
      <c r="BF83" s="611"/>
      <c r="BG83" s="611"/>
      <c r="BH83" s="611"/>
      <c r="BI83" s="605" t="s">
        <v>456</v>
      </c>
      <c r="BJ83" s="606"/>
      <c r="BK83" s="607"/>
      <c r="BL83" s="612" t="s">
        <v>455</v>
      </c>
      <c r="BM83" s="613"/>
      <c r="BN83" s="613"/>
      <c r="BO83" s="614"/>
    </row>
    <row r="84" spans="56:67" ht="15.05" customHeight="1">
      <c r="BD84" s="611"/>
      <c r="BE84" s="611"/>
      <c r="BF84" s="611"/>
      <c r="BG84" s="611"/>
      <c r="BH84" s="611"/>
      <c r="BI84" s="608"/>
      <c r="BJ84" s="609"/>
      <c r="BK84" s="610"/>
      <c r="BL84" s="615"/>
      <c r="BM84" s="616"/>
      <c r="BN84" s="616"/>
      <c r="BO84" s="617"/>
    </row>
    <row r="95" spans="56:67" ht="52.45" customHeight="1"/>
    <row r="97" spans="41:67" ht="15.05" customHeight="1">
      <c r="AO97" s="319"/>
      <c r="AP97" s="319"/>
      <c r="AQ97" s="319"/>
      <c r="AR97" s="319"/>
      <c r="AS97" s="319"/>
      <c r="AT97" s="319"/>
      <c r="AU97" s="319"/>
      <c r="AV97" s="319"/>
      <c r="AW97" s="319"/>
      <c r="AX97" s="319"/>
      <c r="AY97" s="319"/>
      <c r="AZ97" s="319"/>
      <c r="BA97" s="319"/>
      <c r="BB97" s="319"/>
      <c r="BC97" s="319"/>
      <c r="BD97" s="319"/>
      <c r="BE97" s="319"/>
      <c r="BF97" s="319"/>
      <c r="BG97" s="319"/>
      <c r="BH97" s="319"/>
      <c r="BI97" s="319"/>
      <c r="BJ97" s="319"/>
      <c r="BK97" s="319"/>
      <c r="BL97" s="319"/>
      <c r="BM97" s="319"/>
      <c r="BN97" s="319"/>
      <c r="BO97" s="319"/>
    </row>
    <row r="98" spans="41:67" ht="15.05" customHeight="1">
      <c r="AO98" s="319"/>
      <c r="AP98" s="319"/>
      <c r="AQ98" s="319"/>
      <c r="AR98" s="319"/>
      <c r="AS98" s="319"/>
      <c r="AT98" s="363"/>
      <c r="AU98" s="364"/>
      <c r="AV98" s="364"/>
      <c r="AW98" s="319"/>
      <c r="AX98" s="319"/>
      <c r="AY98" s="319"/>
      <c r="AZ98" s="319"/>
      <c r="BA98" s="319"/>
      <c r="BB98" s="319"/>
      <c r="BC98" s="319"/>
      <c r="BD98" s="319"/>
      <c r="BE98" s="319"/>
      <c r="BF98" s="319"/>
      <c r="BG98" s="319"/>
      <c r="BH98" s="319"/>
      <c r="BI98" s="319"/>
      <c r="BJ98" s="319"/>
      <c r="BK98" s="319"/>
      <c r="BL98" s="319"/>
      <c r="BM98" s="319"/>
      <c r="BN98" s="319"/>
      <c r="BO98" s="319"/>
    </row>
    <row r="99" spans="41:67" ht="15.05" customHeight="1">
      <c r="AO99" s="319"/>
      <c r="AP99" s="319"/>
      <c r="AQ99" s="319"/>
      <c r="AR99" s="319"/>
      <c r="AS99" s="319"/>
      <c r="AT99" s="365"/>
      <c r="AU99" s="365"/>
      <c r="AV99" s="365"/>
      <c r="AW99" s="365"/>
      <c r="AX99" s="365"/>
      <c r="AY99" s="365"/>
      <c r="AZ99" s="365"/>
      <c r="BA99" s="365"/>
      <c r="BB99" s="365"/>
      <c r="BC99" s="365"/>
      <c r="BD99" s="365"/>
      <c r="BE99" s="365"/>
      <c r="BF99" s="365"/>
      <c r="BG99" s="365"/>
      <c r="BH99" s="365"/>
      <c r="BI99" s="365"/>
      <c r="BJ99" s="365"/>
      <c r="BK99" s="319"/>
      <c r="BL99" s="319"/>
      <c r="BM99" s="319"/>
      <c r="BN99" s="319"/>
      <c r="BO99" s="319"/>
    </row>
    <row r="100" spans="41:67" ht="15.05" customHeight="1">
      <c r="AO100" s="319"/>
      <c r="AP100" s="319"/>
      <c r="AQ100" s="319"/>
      <c r="AR100" s="319"/>
      <c r="AS100" s="319"/>
      <c r="AT100" s="365"/>
      <c r="AU100" s="365"/>
      <c r="AV100" s="365"/>
      <c r="AW100" s="365"/>
      <c r="AX100" s="365"/>
      <c r="AY100" s="365"/>
      <c r="AZ100" s="365"/>
      <c r="BA100" s="365"/>
      <c r="BB100" s="365"/>
      <c r="BC100" s="365"/>
      <c r="BD100" s="365"/>
      <c r="BE100" s="365"/>
      <c r="BF100" s="365"/>
      <c r="BG100" s="365"/>
      <c r="BH100" s="365"/>
      <c r="BI100" s="365"/>
      <c r="BJ100" s="365"/>
      <c r="BK100" s="319"/>
      <c r="BL100" s="319"/>
      <c r="BM100" s="319"/>
      <c r="BN100" s="319"/>
      <c r="BO100" s="319"/>
    </row>
    <row r="101" spans="41:67" ht="41.35" customHeight="1">
      <c r="AO101" s="319"/>
      <c r="AP101" s="319"/>
      <c r="AQ101" s="319"/>
      <c r="AR101" s="319"/>
      <c r="AS101" s="319"/>
      <c r="AT101" s="365"/>
      <c r="AU101" s="365"/>
      <c r="AV101" s="365"/>
      <c r="AW101" s="365"/>
      <c r="AX101" s="365"/>
      <c r="AY101" s="365"/>
      <c r="AZ101" s="366"/>
      <c r="BA101" s="366"/>
      <c r="BB101" s="366"/>
      <c r="BC101" s="366"/>
      <c r="BD101" s="366"/>
      <c r="BE101" s="366"/>
      <c r="BF101" s="366"/>
      <c r="BG101" s="366"/>
      <c r="BH101" s="367"/>
      <c r="BI101" s="367"/>
      <c r="BJ101" s="367"/>
      <c r="BK101" s="319"/>
      <c r="BL101" s="319"/>
      <c r="BM101" s="319"/>
      <c r="BN101" s="319"/>
      <c r="BO101" s="319"/>
    </row>
    <row r="102" spans="41:67" ht="15.05" customHeight="1">
      <c r="AO102" s="319"/>
      <c r="AP102" s="319"/>
      <c r="AQ102" s="319"/>
      <c r="AR102" s="319"/>
      <c r="AS102" s="319"/>
      <c r="AT102" s="365"/>
      <c r="AU102" s="365"/>
      <c r="AV102" s="365"/>
      <c r="AW102" s="365"/>
      <c r="AX102" s="365"/>
      <c r="AY102" s="365"/>
      <c r="AZ102" s="366"/>
      <c r="BA102" s="366"/>
      <c r="BB102" s="366"/>
      <c r="BC102" s="366"/>
      <c r="BD102" s="366"/>
      <c r="BE102" s="366"/>
      <c r="BF102" s="366"/>
      <c r="BG102" s="366"/>
      <c r="BH102" s="367"/>
      <c r="BI102" s="367"/>
      <c r="BJ102" s="367"/>
      <c r="BK102" s="319"/>
      <c r="BL102" s="319"/>
      <c r="BM102" s="319"/>
      <c r="BN102" s="319"/>
      <c r="BO102" s="319"/>
    </row>
    <row r="103" spans="41:67" ht="15.05" customHeight="1">
      <c r="AO103" s="319"/>
      <c r="AP103" s="319"/>
      <c r="AQ103" s="319"/>
      <c r="AR103" s="319"/>
      <c r="AS103" s="319"/>
      <c r="AT103" s="365"/>
      <c r="AU103" s="365"/>
      <c r="AV103" s="365"/>
      <c r="AW103" s="365"/>
      <c r="AX103" s="365"/>
      <c r="AY103" s="365"/>
      <c r="AZ103" s="366"/>
      <c r="BA103" s="366"/>
      <c r="BB103" s="366"/>
      <c r="BC103" s="366"/>
      <c r="BD103" s="366"/>
      <c r="BE103" s="366"/>
      <c r="BF103" s="366"/>
      <c r="BG103" s="366"/>
      <c r="BH103" s="367"/>
      <c r="BI103" s="367"/>
      <c r="BJ103" s="367"/>
      <c r="BK103" s="319"/>
      <c r="BL103" s="319"/>
      <c r="BM103" s="319"/>
      <c r="BN103" s="319"/>
      <c r="BO103" s="319"/>
    </row>
    <row r="104" spans="41:67" ht="15.05" customHeight="1">
      <c r="AO104" s="319"/>
      <c r="AP104" s="319"/>
      <c r="AQ104" s="319"/>
      <c r="AR104" s="319"/>
      <c r="AS104" s="319"/>
      <c r="AT104" s="365"/>
      <c r="AU104" s="365"/>
      <c r="AV104" s="365"/>
      <c r="AW104" s="365"/>
      <c r="AX104" s="365"/>
      <c r="AY104" s="365"/>
      <c r="AZ104" s="366"/>
      <c r="BA104" s="366"/>
      <c r="BB104" s="366"/>
      <c r="BC104" s="366"/>
      <c r="BD104" s="366"/>
      <c r="BE104" s="366"/>
      <c r="BF104" s="366"/>
      <c r="BG104" s="366"/>
      <c r="BH104" s="367"/>
      <c r="BI104" s="367"/>
      <c r="BJ104" s="367"/>
      <c r="BK104" s="319"/>
      <c r="BL104" s="319"/>
      <c r="BM104" s="319"/>
      <c r="BN104" s="319"/>
      <c r="BO104" s="319"/>
    </row>
    <row r="105" spans="41:67" ht="15.05" customHeight="1">
      <c r="AO105" s="319"/>
      <c r="AP105" s="319"/>
      <c r="AQ105" s="319"/>
      <c r="AR105" s="319"/>
      <c r="AS105" s="319"/>
      <c r="AT105" s="365"/>
      <c r="AU105" s="365"/>
      <c r="AV105" s="365"/>
      <c r="AW105" s="365"/>
      <c r="AX105" s="365"/>
      <c r="AY105" s="365"/>
      <c r="AZ105" s="366"/>
      <c r="BA105" s="366"/>
      <c r="BB105" s="366"/>
      <c r="BC105" s="366"/>
      <c r="BD105" s="366"/>
      <c r="BE105" s="366"/>
      <c r="BF105" s="366"/>
      <c r="BG105" s="366"/>
      <c r="BH105" s="367"/>
      <c r="BI105" s="367"/>
      <c r="BJ105" s="367"/>
      <c r="BK105" s="319"/>
      <c r="BL105" s="319"/>
      <c r="BM105" s="319"/>
      <c r="BN105" s="319"/>
      <c r="BO105" s="319"/>
    </row>
    <row r="106" spans="41:67" ht="15.05" customHeight="1">
      <c r="AO106" s="319"/>
      <c r="AP106" s="319"/>
      <c r="AQ106" s="319"/>
      <c r="AR106" s="319"/>
      <c r="AS106" s="319"/>
      <c r="AT106" s="365"/>
      <c r="AU106" s="365"/>
      <c r="AV106" s="365"/>
      <c r="AW106" s="365"/>
      <c r="AX106" s="365"/>
      <c r="AY106" s="365"/>
      <c r="AZ106" s="366"/>
      <c r="BA106" s="366"/>
      <c r="BB106" s="366"/>
      <c r="BC106" s="366"/>
      <c r="BD106" s="366"/>
      <c r="BE106" s="366"/>
      <c r="BF106" s="366"/>
      <c r="BG106" s="366"/>
      <c r="BH106" s="367"/>
      <c r="BI106" s="367"/>
      <c r="BJ106" s="367"/>
      <c r="BK106" s="319"/>
      <c r="BL106" s="319"/>
      <c r="BM106" s="319"/>
      <c r="BN106" s="319"/>
      <c r="BO106" s="319"/>
    </row>
    <row r="107" spans="41:67" ht="15.05" customHeight="1">
      <c r="AO107" s="319"/>
      <c r="AP107" s="319"/>
      <c r="AQ107" s="319"/>
      <c r="AR107" s="319"/>
      <c r="AS107" s="319"/>
      <c r="AT107" s="365"/>
      <c r="AU107" s="365"/>
      <c r="AV107" s="365"/>
      <c r="AW107" s="365"/>
      <c r="AX107" s="365"/>
      <c r="AY107" s="365"/>
      <c r="AZ107" s="366"/>
      <c r="BA107" s="366"/>
      <c r="BB107" s="366"/>
      <c r="BC107" s="366"/>
      <c r="BD107" s="366"/>
      <c r="BE107" s="366"/>
      <c r="BF107" s="366"/>
      <c r="BG107" s="366"/>
      <c r="BH107" s="367"/>
      <c r="BI107" s="367"/>
      <c r="BJ107" s="367"/>
      <c r="BK107" s="319"/>
      <c r="BL107" s="319"/>
      <c r="BM107" s="319"/>
      <c r="BN107" s="319"/>
      <c r="BO107" s="319"/>
    </row>
    <row r="108" spans="41:67" ht="15.05" customHeight="1">
      <c r="AO108" s="319"/>
      <c r="AP108" s="319"/>
      <c r="AQ108" s="319"/>
      <c r="AR108" s="319"/>
      <c r="AS108" s="319"/>
      <c r="AT108" s="365"/>
      <c r="AU108" s="365"/>
      <c r="AV108" s="365"/>
      <c r="AW108" s="365"/>
      <c r="AX108" s="365"/>
      <c r="AY108" s="365"/>
      <c r="AZ108" s="366"/>
      <c r="BA108" s="366"/>
      <c r="BB108" s="366"/>
      <c r="BC108" s="366"/>
      <c r="BD108" s="366"/>
      <c r="BE108" s="366"/>
      <c r="BF108" s="366"/>
      <c r="BG108" s="366"/>
      <c r="BH108" s="367"/>
      <c r="BI108" s="367"/>
      <c r="BJ108" s="367"/>
      <c r="BK108" s="319"/>
      <c r="BL108" s="319"/>
      <c r="BM108" s="319"/>
      <c r="BN108" s="319"/>
      <c r="BO108" s="319"/>
    </row>
    <row r="109" spans="41:67" ht="15.05" customHeight="1">
      <c r="AO109" s="319"/>
      <c r="AP109" s="319"/>
      <c r="AQ109" s="319"/>
      <c r="AR109" s="319"/>
      <c r="AS109" s="319"/>
      <c r="AT109" s="365"/>
      <c r="AU109" s="365"/>
      <c r="AV109" s="365"/>
      <c r="AW109" s="365"/>
      <c r="AX109" s="365"/>
      <c r="AY109" s="365"/>
      <c r="AZ109" s="366"/>
      <c r="BA109" s="366"/>
      <c r="BB109" s="366"/>
      <c r="BC109" s="366"/>
      <c r="BD109" s="366"/>
      <c r="BE109" s="366"/>
      <c r="BF109" s="366"/>
      <c r="BG109" s="366"/>
      <c r="BH109" s="367"/>
      <c r="BI109" s="367"/>
      <c r="BJ109" s="367"/>
      <c r="BK109" s="319"/>
      <c r="BL109" s="319"/>
      <c r="BM109" s="319"/>
      <c r="BN109" s="319"/>
      <c r="BO109" s="319"/>
    </row>
    <row r="110" spans="41:67" ht="15.05" customHeight="1">
      <c r="AO110" s="319"/>
      <c r="AP110" s="319"/>
      <c r="AQ110" s="319"/>
      <c r="AR110" s="319"/>
      <c r="AS110" s="319"/>
      <c r="AT110" s="365"/>
      <c r="AU110" s="365"/>
      <c r="AV110" s="365"/>
      <c r="AW110" s="365"/>
      <c r="AX110" s="365"/>
      <c r="AY110" s="365"/>
      <c r="AZ110" s="366"/>
      <c r="BA110" s="366"/>
      <c r="BB110" s="366"/>
      <c r="BC110" s="366"/>
      <c r="BD110" s="366"/>
      <c r="BE110" s="366"/>
      <c r="BF110" s="366"/>
      <c r="BG110" s="366"/>
      <c r="BH110" s="367"/>
      <c r="BI110" s="367"/>
      <c r="BJ110" s="367"/>
      <c r="BK110" s="319"/>
      <c r="BL110" s="319"/>
      <c r="BM110" s="319"/>
      <c r="BN110" s="319"/>
      <c r="BO110" s="319"/>
    </row>
    <row r="111" spans="41:67" ht="15.05" customHeight="1">
      <c r="AO111" s="319"/>
      <c r="AP111" s="319"/>
      <c r="AQ111" s="319"/>
      <c r="AR111" s="319"/>
      <c r="AS111" s="319"/>
      <c r="AT111" s="365"/>
      <c r="AU111" s="365"/>
      <c r="AV111" s="365"/>
      <c r="AW111" s="365"/>
      <c r="AX111" s="365"/>
      <c r="AY111" s="365"/>
      <c r="AZ111" s="366"/>
      <c r="BA111" s="366"/>
      <c r="BB111" s="366"/>
      <c r="BC111" s="366"/>
      <c r="BD111" s="366"/>
      <c r="BE111" s="366"/>
      <c r="BF111" s="366"/>
      <c r="BG111" s="366"/>
      <c r="BH111" s="367"/>
      <c r="BI111" s="367"/>
      <c r="BJ111" s="367"/>
      <c r="BK111" s="319"/>
      <c r="BL111" s="319"/>
      <c r="BM111" s="319"/>
      <c r="BN111" s="319"/>
      <c r="BO111" s="319"/>
    </row>
    <row r="112" spans="41:67" ht="15.05" customHeight="1">
      <c r="AO112" s="319"/>
      <c r="AP112" s="319"/>
      <c r="AQ112" s="319"/>
      <c r="AR112" s="319"/>
      <c r="AS112" s="319"/>
      <c r="AT112" s="365"/>
      <c r="AU112" s="365"/>
      <c r="AV112" s="365"/>
      <c r="AW112" s="365"/>
      <c r="AX112" s="365"/>
      <c r="AY112" s="365"/>
      <c r="AZ112" s="366"/>
      <c r="BA112" s="366"/>
      <c r="BB112" s="366"/>
      <c r="BC112" s="366"/>
      <c r="BD112" s="366"/>
      <c r="BE112" s="366"/>
      <c r="BF112" s="366"/>
      <c r="BG112" s="366"/>
      <c r="BH112" s="367"/>
      <c r="BI112" s="367"/>
      <c r="BJ112" s="367"/>
      <c r="BK112" s="319"/>
      <c r="BL112" s="319"/>
      <c r="BM112" s="319"/>
      <c r="BN112" s="319"/>
      <c r="BO112" s="319"/>
    </row>
    <row r="113" spans="41:67" ht="15.05" customHeight="1">
      <c r="AO113" s="319"/>
      <c r="AP113" s="319"/>
      <c r="AQ113" s="319"/>
      <c r="AR113" s="319"/>
      <c r="AS113" s="319"/>
      <c r="AT113" s="365"/>
      <c r="AU113" s="365"/>
      <c r="AV113" s="365"/>
      <c r="AW113" s="365"/>
      <c r="AX113" s="365"/>
      <c r="AY113" s="365"/>
      <c r="AZ113" s="366"/>
      <c r="BA113" s="366"/>
      <c r="BB113" s="366"/>
      <c r="BC113" s="366"/>
      <c r="BD113" s="366"/>
      <c r="BE113" s="366"/>
      <c r="BF113" s="366"/>
      <c r="BG113" s="366"/>
      <c r="BH113" s="367"/>
      <c r="BI113" s="367"/>
      <c r="BJ113" s="367"/>
      <c r="BK113" s="319"/>
      <c r="BL113" s="319"/>
      <c r="BM113" s="319"/>
      <c r="BN113" s="319"/>
      <c r="BO113" s="319"/>
    </row>
    <row r="114" spans="41:67" ht="15.05" customHeight="1">
      <c r="AO114" s="319"/>
      <c r="AP114" s="319"/>
      <c r="AQ114" s="319"/>
      <c r="AR114" s="319"/>
      <c r="AS114" s="319"/>
      <c r="AT114" s="365"/>
      <c r="AU114" s="365"/>
      <c r="AV114" s="365"/>
      <c r="AW114" s="365"/>
      <c r="AX114" s="365"/>
      <c r="AY114" s="365"/>
      <c r="AZ114" s="366"/>
      <c r="BA114" s="366"/>
      <c r="BB114" s="366"/>
      <c r="BC114" s="366"/>
      <c r="BD114" s="366"/>
      <c r="BE114" s="366"/>
      <c r="BF114" s="366"/>
      <c r="BG114" s="366"/>
      <c r="BH114" s="367"/>
      <c r="BI114" s="367"/>
      <c r="BJ114" s="367"/>
      <c r="BK114" s="319"/>
      <c r="BL114" s="319"/>
      <c r="BM114" s="319"/>
      <c r="BN114" s="319"/>
      <c r="BO114" s="319"/>
    </row>
    <row r="115" spans="41:67" ht="15.05" customHeight="1">
      <c r="AO115" s="319"/>
      <c r="AP115" s="319"/>
      <c r="AQ115" s="319"/>
      <c r="AR115" s="319"/>
      <c r="AS115" s="319"/>
      <c r="AT115" s="365"/>
      <c r="AU115" s="365"/>
      <c r="AV115" s="365"/>
      <c r="AW115" s="365"/>
      <c r="AX115" s="365"/>
      <c r="AY115" s="365"/>
      <c r="AZ115" s="366"/>
      <c r="BA115" s="366"/>
      <c r="BB115" s="366"/>
      <c r="BC115" s="366"/>
      <c r="BD115" s="366"/>
      <c r="BE115" s="366"/>
      <c r="BF115" s="366"/>
      <c r="BG115" s="366"/>
      <c r="BH115" s="367"/>
      <c r="BI115" s="367"/>
      <c r="BJ115" s="367"/>
      <c r="BK115" s="319"/>
      <c r="BL115" s="319"/>
      <c r="BM115" s="319"/>
      <c r="BN115" s="319"/>
      <c r="BO115" s="319"/>
    </row>
    <row r="116" spans="41:67" ht="15.05" customHeight="1">
      <c r="AO116" s="319"/>
      <c r="AP116" s="319"/>
      <c r="AQ116" s="319"/>
      <c r="AR116" s="319"/>
      <c r="AS116" s="319"/>
      <c r="AT116" s="365"/>
      <c r="AU116" s="365"/>
      <c r="AV116" s="365"/>
      <c r="AW116" s="365"/>
      <c r="AX116" s="365"/>
      <c r="AY116" s="365"/>
      <c r="AZ116" s="366"/>
      <c r="BA116" s="366"/>
      <c r="BB116" s="366"/>
      <c r="BC116" s="366"/>
      <c r="BD116" s="366"/>
      <c r="BE116" s="366"/>
      <c r="BF116" s="366"/>
      <c r="BG116" s="366"/>
      <c r="BH116" s="367"/>
      <c r="BI116" s="367"/>
      <c r="BJ116" s="367"/>
      <c r="BK116" s="319"/>
      <c r="BL116" s="319"/>
      <c r="BM116" s="319"/>
      <c r="BN116" s="319"/>
      <c r="BO116" s="319"/>
    </row>
    <row r="117" spans="41:67" ht="15.05" customHeight="1">
      <c r="AO117" s="319"/>
      <c r="AP117" s="319"/>
      <c r="AQ117" s="319"/>
      <c r="AR117" s="319"/>
      <c r="AS117" s="319"/>
      <c r="AT117" s="365"/>
      <c r="AU117" s="365"/>
      <c r="AV117" s="365"/>
      <c r="AW117" s="365"/>
      <c r="AX117" s="365"/>
      <c r="AY117" s="365"/>
      <c r="AZ117" s="366"/>
      <c r="BA117" s="366"/>
      <c r="BB117" s="366"/>
      <c r="BC117" s="366"/>
      <c r="BD117" s="366"/>
      <c r="BE117" s="366"/>
      <c r="BF117" s="366"/>
      <c r="BG117" s="366"/>
      <c r="BH117" s="367"/>
      <c r="BI117" s="367"/>
      <c r="BJ117" s="367"/>
      <c r="BK117" s="319"/>
      <c r="BL117" s="319"/>
      <c r="BM117" s="319"/>
      <c r="BN117" s="319"/>
      <c r="BO117" s="319"/>
    </row>
    <row r="118" spans="41:67" ht="15.05" customHeight="1">
      <c r="AO118" s="319"/>
      <c r="AP118" s="319"/>
      <c r="AQ118" s="319"/>
      <c r="AR118" s="319"/>
      <c r="AS118" s="319"/>
      <c r="AT118" s="365"/>
      <c r="AU118" s="365"/>
      <c r="AV118" s="365"/>
      <c r="AW118" s="365"/>
      <c r="AX118" s="365"/>
      <c r="AY118" s="365"/>
      <c r="AZ118" s="366"/>
      <c r="BA118" s="366"/>
      <c r="BB118" s="366"/>
      <c r="BC118" s="366"/>
      <c r="BD118" s="366"/>
      <c r="BE118" s="366"/>
      <c r="BF118" s="366"/>
      <c r="BG118" s="366"/>
      <c r="BH118" s="367"/>
      <c r="BI118" s="367"/>
      <c r="BJ118" s="367"/>
      <c r="BK118" s="319"/>
      <c r="BL118" s="319"/>
      <c r="BM118" s="319"/>
      <c r="BN118" s="319"/>
      <c r="BO118" s="319"/>
    </row>
    <row r="119" spans="41:67" ht="15.05" customHeight="1">
      <c r="AO119" s="319"/>
      <c r="AP119" s="319"/>
      <c r="AQ119" s="319"/>
      <c r="AR119" s="319"/>
      <c r="AS119" s="319"/>
      <c r="AT119" s="365"/>
      <c r="AU119" s="365"/>
      <c r="AV119" s="365"/>
      <c r="AW119" s="365"/>
      <c r="AX119" s="365"/>
      <c r="AY119" s="365"/>
      <c r="AZ119" s="366"/>
      <c r="BA119" s="366"/>
      <c r="BB119" s="366"/>
      <c r="BC119" s="366"/>
      <c r="BD119" s="366"/>
      <c r="BE119" s="366"/>
      <c r="BF119" s="366"/>
      <c r="BG119" s="366"/>
      <c r="BH119" s="367"/>
      <c r="BI119" s="367"/>
      <c r="BJ119" s="367"/>
      <c r="BK119" s="319"/>
      <c r="BL119" s="319"/>
      <c r="BM119" s="319"/>
      <c r="BN119" s="319"/>
      <c r="BO119" s="319"/>
    </row>
    <row r="120" spans="41:67" ht="15.05" customHeight="1">
      <c r="AO120" s="319"/>
      <c r="AP120" s="319"/>
      <c r="AQ120" s="319"/>
      <c r="AR120" s="319"/>
      <c r="AS120" s="319"/>
      <c r="AT120" s="365"/>
      <c r="AU120" s="365"/>
      <c r="AV120" s="365"/>
      <c r="AW120" s="365"/>
      <c r="AX120" s="365"/>
      <c r="AY120" s="365"/>
      <c r="AZ120" s="366"/>
      <c r="BA120" s="366"/>
      <c r="BB120" s="366"/>
      <c r="BC120" s="366"/>
      <c r="BD120" s="366"/>
      <c r="BE120" s="366"/>
      <c r="BF120" s="366"/>
      <c r="BG120" s="366"/>
      <c r="BH120" s="367"/>
      <c r="BI120" s="367"/>
      <c r="BJ120" s="367"/>
      <c r="BK120" s="319"/>
      <c r="BL120" s="319"/>
      <c r="BM120" s="319"/>
      <c r="BN120" s="319"/>
      <c r="BO120" s="319"/>
    </row>
    <row r="121" spans="41:67" ht="15.05" customHeight="1">
      <c r="AO121" s="319"/>
      <c r="AP121" s="319"/>
      <c r="AQ121" s="319"/>
      <c r="AR121" s="319"/>
      <c r="AS121" s="319"/>
      <c r="AT121" s="365"/>
      <c r="AU121" s="365"/>
      <c r="AV121" s="365"/>
      <c r="AW121" s="365"/>
      <c r="AX121" s="365"/>
      <c r="AY121" s="365"/>
      <c r="AZ121" s="366"/>
      <c r="BA121" s="366"/>
      <c r="BB121" s="366"/>
      <c r="BC121" s="366"/>
      <c r="BD121" s="366"/>
      <c r="BE121" s="366"/>
      <c r="BF121" s="366"/>
      <c r="BG121" s="366"/>
      <c r="BH121" s="367"/>
      <c r="BI121" s="367"/>
      <c r="BJ121" s="367"/>
      <c r="BK121" s="319"/>
      <c r="BL121" s="319"/>
      <c r="BM121" s="319"/>
      <c r="BN121" s="319"/>
      <c r="BO121" s="319"/>
    </row>
    <row r="122" spans="41:67" ht="15.05" customHeight="1">
      <c r="AO122" s="319"/>
      <c r="AP122" s="319"/>
      <c r="AQ122" s="319"/>
      <c r="AR122" s="319"/>
      <c r="AS122" s="319"/>
      <c r="AT122" s="365"/>
      <c r="AU122" s="365"/>
      <c r="AV122" s="365"/>
      <c r="AW122" s="365"/>
      <c r="AX122" s="365"/>
      <c r="AY122" s="365"/>
      <c r="AZ122" s="366"/>
      <c r="BA122" s="366"/>
      <c r="BB122" s="366"/>
      <c r="BC122" s="366"/>
      <c r="BD122" s="366"/>
      <c r="BE122" s="366"/>
      <c r="BF122" s="366"/>
      <c r="BG122" s="366"/>
      <c r="BH122" s="367"/>
      <c r="BI122" s="367"/>
      <c r="BJ122" s="367"/>
      <c r="BK122" s="319"/>
      <c r="BL122" s="319"/>
      <c r="BM122" s="319"/>
      <c r="BN122" s="319"/>
      <c r="BO122" s="319"/>
    </row>
    <row r="123" spans="41:67" ht="15.05" customHeight="1">
      <c r="AO123" s="319"/>
      <c r="AP123" s="319"/>
      <c r="AQ123" s="319"/>
      <c r="AR123" s="319"/>
      <c r="AS123" s="319"/>
      <c r="AT123" s="365"/>
      <c r="AU123" s="365"/>
      <c r="AV123" s="365"/>
      <c r="AW123" s="365"/>
      <c r="AX123" s="365"/>
      <c r="AY123" s="365"/>
      <c r="AZ123" s="366"/>
      <c r="BA123" s="366"/>
      <c r="BB123" s="366"/>
      <c r="BC123" s="366"/>
      <c r="BD123" s="366"/>
      <c r="BE123" s="366"/>
      <c r="BF123" s="366"/>
      <c r="BG123" s="366"/>
      <c r="BH123" s="367"/>
      <c r="BI123" s="367"/>
      <c r="BJ123" s="367"/>
      <c r="BK123" s="319"/>
      <c r="BL123" s="319"/>
      <c r="BM123" s="319"/>
      <c r="BN123" s="319"/>
      <c r="BO123" s="319"/>
    </row>
    <row r="124" spans="41:67" ht="15.05" customHeight="1">
      <c r="AO124" s="319"/>
      <c r="AP124" s="319"/>
      <c r="AQ124" s="319"/>
      <c r="AR124" s="319"/>
      <c r="AS124" s="319"/>
      <c r="AT124" s="365"/>
      <c r="AU124" s="365"/>
      <c r="AV124" s="365"/>
      <c r="AW124" s="365"/>
      <c r="AX124" s="365"/>
      <c r="AY124" s="365"/>
      <c r="AZ124" s="366"/>
      <c r="BA124" s="366"/>
      <c r="BB124" s="366"/>
      <c r="BC124" s="366"/>
      <c r="BD124" s="366"/>
      <c r="BE124" s="366"/>
      <c r="BF124" s="366"/>
      <c r="BG124" s="366"/>
      <c r="BH124" s="367"/>
      <c r="BI124" s="367"/>
      <c r="BJ124" s="367"/>
      <c r="BK124" s="319"/>
      <c r="BL124" s="319"/>
      <c r="BM124" s="319"/>
      <c r="BN124" s="319"/>
      <c r="BO124" s="319"/>
    </row>
    <row r="125" spans="41:67" ht="15.05" customHeight="1">
      <c r="AO125" s="319"/>
      <c r="AP125" s="319"/>
      <c r="AQ125" s="319"/>
      <c r="AR125" s="319"/>
      <c r="AS125" s="319"/>
      <c r="AT125" s="365"/>
      <c r="AU125" s="365"/>
      <c r="AV125" s="365"/>
      <c r="AW125" s="365"/>
      <c r="AX125" s="365"/>
      <c r="AY125" s="365"/>
      <c r="AZ125" s="366"/>
      <c r="BA125" s="366"/>
      <c r="BB125" s="366"/>
      <c r="BC125" s="366"/>
      <c r="BD125" s="366"/>
      <c r="BE125" s="366"/>
      <c r="BF125" s="366"/>
      <c r="BG125" s="366"/>
      <c r="BH125" s="367"/>
      <c r="BI125" s="367"/>
      <c r="BJ125" s="367"/>
      <c r="BK125" s="319"/>
      <c r="BL125" s="319"/>
      <c r="BM125" s="319"/>
      <c r="BN125" s="319"/>
      <c r="BO125" s="319"/>
    </row>
    <row r="126" spans="41:67" ht="15.05" customHeight="1">
      <c r="AO126" s="319"/>
      <c r="AP126" s="319"/>
      <c r="AQ126" s="319"/>
      <c r="AR126" s="319"/>
      <c r="AS126" s="319"/>
      <c r="AT126" s="365"/>
      <c r="AU126" s="365"/>
      <c r="AV126" s="365"/>
      <c r="AW126" s="365"/>
      <c r="AX126" s="365"/>
      <c r="AY126" s="365"/>
      <c r="AZ126" s="366"/>
      <c r="BA126" s="366"/>
      <c r="BB126" s="366"/>
      <c r="BC126" s="366"/>
      <c r="BD126" s="366"/>
      <c r="BE126" s="366"/>
      <c r="BF126" s="366"/>
      <c r="BG126" s="366"/>
      <c r="BH126" s="367"/>
      <c r="BI126" s="367"/>
      <c r="BJ126" s="367"/>
      <c r="BK126" s="319"/>
      <c r="BL126" s="319"/>
      <c r="BM126" s="319"/>
      <c r="BN126" s="319"/>
      <c r="BO126" s="319"/>
    </row>
    <row r="127" spans="41:67" ht="15.05" customHeight="1">
      <c r="AO127" s="319"/>
      <c r="AP127" s="319"/>
      <c r="AQ127" s="319"/>
      <c r="AR127" s="319"/>
      <c r="AS127" s="319"/>
      <c r="AT127" s="365"/>
      <c r="AU127" s="365"/>
      <c r="AV127" s="365"/>
      <c r="AW127" s="365"/>
      <c r="AX127" s="365"/>
      <c r="AY127" s="365"/>
      <c r="AZ127" s="366"/>
      <c r="BA127" s="366"/>
      <c r="BB127" s="366"/>
      <c r="BC127" s="366"/>
      <c r="BD127" s="366"/>
      <c r="BE127" s="366"/>
      <c r="BF127" s="366"/>
      <c r="BG127" s="366"/>
      <c r="BH127" s="367"/>
      <c r="BI127" s="367"/>
      <c r="BJ127" s="367"/>
      <c r="BK127" s="319"/>
      <c r="BL127" s="319"/>
      <c r="BM127" s="319"/>
      <c r="BN127" s="319"/>
      <c r="BO127" s="319"/>
    </row>
    <row r="128" spans="41:67" ht="15.05" customHeight="1">
      <c r="AO128" s="319"/>
      <c r="AP128" s="319"/>
      <c r="AQ128" s="319"/>
      <c r="AR128" s="319"/>
      <c r="AS128" s="319"/>
      <c r="AT128" s="365"/>
      <c r="AU128" s="365"/>
      <c r="AV128" s="365"/>
      <c r="AW128" s="365"/>
      <c r="AX128" s="365"/>
      <c r="AY128" s="365"/>
      <c r="AZ128" s="366"/>
      <c r="BA128" s="366"/>
      <c r="BB128" s="366"/>
      <c r="BC128" s="366"/>
      <c r="BD128" s="366"/>
      <c r="BE128" s="366"/>
      <c r="BF128" s="366"/>
      <c r="BG128" s="366"/>
      <c r="BH128" s="367"/>
      <c r="BI128" s="367"/>
      <c r="BJ128" s="367"/>
      <c r="BK128" s="319"/>
      <c r="BL128" s="319"/>
      <c r="BM128" s="319"/>
      <c r="BN128" s="319"/>
      <c r="BO128" s="319"/>
    </row>
    <row r="129" spans="41:67" ht="15.05" customHeight="1">
      <c r="AO129" s="319"/>
      <c r="AP129" s="319"/>
      <c r="AQ129" s="319"/>
      <c r="AR129" s="319"/>
      <c r="AS129" s="319"/>
      <c r="AT129" s="365"/>
      <c r="AU129" s="365"/>
      <c r="AV129" s="365"/>
      <c r="AW129" s="365"/>
      <c r="AX129" s="365"/>
      <c r="AY129" s="365"/>
      <c r="AZ129" s="366"/>
      <c r="BA129" s="366"/>
      <c r="BB129" s="366"/>
      <c r="BC129" s="366"/>
      <c r="BD129" s="366"/>
      <c r="BE129" s="366"/>
      <c r="BF129" s="366"/>
      <c r="BG129" s="366"/>
      <c r="BH129" s="367"/>
      <c r="BI129" s="367"/>
      <c r="BJ129" s="367"/>
      <c r="BK129" s="319"/>
      <c r="BL129" s="319"/>
      <c r="BM129" s="319"/>
      <c r="BN129" s="319"/>
      <c r="BO129" s="319"/>
    </row>
    <row r="130" spans="41:67" ht="15.05" customHeight="1">
      <c r="AO130" s="319"/>
      <c r="AP130" s="319"/>
      <c r="AQ130" s="319"/>
      <c r="AR130" s="319"/>
      <c r="AS130" s="319"/>
      <c r="AT130" s="365"/>
      <c r="AU130" s="365"/>
      <c r="AV130" s="365"/>
      <c r="AW130" s="365"/>
      <c r="AX130" s="365"/>
      <c r="AY130" s="365"/>
      <c r="AZ130" s="366"/>
      <c r="BA130" s="366"/>
      <c r="BB130" s="366"/>
      <c r="BC130" s="366"/>
      <c r="BD130" s="366"/>
      <c r="BE130" s="366"/>
      <c r="BF130" s="366"/>
      <c r="BG130" s="366"/>
      <c r="BH130" s="367"/>
      <c r="BI130" s="367"/>
      <c r="BJ130" s="367"/>
      <c r="BK130" s="319"/>
      <c r="BL130" s="319"/>
      <c r="BM130" s="319"/>
      <c r="BN130" s="319"/>
      <c r="BO130" s="319"/>
    </row>
    <row r="131" spans="41:67" ht="15.05" customHeight="1">
      <c r="AO131" s="319"/>
      <c r="AP131" s="319"/>
      <c r="AQ131" s="319"/>
      <c r="AR131" s="319"/>
      <c r="AS131" s="319"/>
      <c r="AT131" s="365"/>
      <c r="AU131" s="365"/>
      <c r="AV131" s="365"/>
      <c r="AW131" s="365"/>
      <c r="AX131" s="365"/>
      <c r="AY131" s="365"/>
      <c r="AZ131" s="366"/>
      <c r="BA131" s="366"/>
      <c r="BB131" s="366"/>
      <c r="BC131" s="366"/>
      <c r="BD131" s="366"/>
      <c r="BE131" s="366"/>
      <c r="BF131" s="366"/>
      <c r="BG131" s="366"/>
      <c r="BH131" s="367"/>
      <c r="BI131" s="367"/>
      <c r="BJ131" s="367"/>
      <c r="BK131" s="319"/>
      <c r="BL131" s="319"/>
      <c r="BM131" s="319"/>
      <c r="BN131" s="319"/>
      <c r="BO131" s="319"/>
    </row>
    <row r="132" spans="41:67" ht="15.05" customHeight="1">
      <c r="AO132" s="319"/>
      <c r="AP132" s="319"/>
      <c r="AQ132" s="319"/>
      <c r="AR132" s="319"/>
      <c r="AS132" s="319"/>
      <c r="AT132" s="365"/>
      <c r="AU132" s="365"/>
      <c r="AV132" s="365"/>
      <c r="AW132" s="365"/>
      <c r="AX132" s="365"/>
      <c r="AY132" s="365"/>
      <c r="AZ132" s="366"/>
      <c r="BA132" s="366"/>
      <c r="BB132" s="366"/>
      <c r="BC132" s="366"/>
      <c r="BD132" s="366"/>
      <c r="BE132" s="366"/>
      <c r="BF132" s="366"/>
      <c r="BG132" s="366"/>
      <c r="BH132" s="367"/>
      <c r="BI132" s="367"/>
      <c r="BJ132" s="367"/>
      <c r="BK132" s="319"/>
      <c r="BL132" s="319"/>
      <c r="BM132" s="319"/>
      <c r="BN132" s="319"/>
      <c r="BO132" s="319"/>
    </row>
    <row r="133" spans="41:67" ht="15.05" customHeight="1">
      <c r="AO133" s="319"/>
      <c r="AP133" s="319"/>
      <c r="AQ133" s="319"/>
      <c r="AR133" s="319"/>
      <c r="AS133" s="319"/>
      <c r="AT133" s="365"/>
      <c r="AU133" s="365"/>
      <c r="AV133" s="365"/>
      <c r="AW133" s="365"/>
      <c r="AX133" s="365"/>
      <c r="AY133" s="365"/>
      <c r="AZ133" s="366"/>
      <c r="BA133" s="366"/>
      <c r="BB133" s="366"/>
      <c r="BC133" s="366"/>
      <c r="BD133" s="366"/>
      <c r="BE133" s="366"/>
      <c r="BF133" s="366"/>
      <c r="BG133" s="366"/>
      <c r="BH133" s="367"/>
      <c r="BI133" s="367"/>
      <c r="BJ133" s="367"/>
      <c r="BK133" s="319"/>
      <c r="BL133" s="319"/>
      <c r="BM133" s="319"/>
      <c r="BN133" s="319"/>
      <c r="BO133" s="319"/>
    </row>
    <row r="134" spans="41:67" ht="15.05" customHeight="1">
      <c r="AO134" s="319"/>
      <c r="AP134" s="319"/>
      <c r="AQ134" s="319"/>
      <c r="AR134" s="319"/>
      <c r="AS134" s="319"/>
      <c r="AT134" s="365"/>
      <c r="AU134" s="365"/>
      <c r="AV134" s="365"/>
      <c r="AW134" s="365"/>
      <c r="AX134" s="365"/>
      <c r="AY134" s="365"/>
      <c r="AZ134" s="366"/>
      <c r="BA134" s="366"/>
      <c r="BB134" s="366"/>
      <c r="BC134" s="366"/>
      <c r="BD134" s="366"/>
      <c r="BE134" s="366"/>
      <c r="BF134" s="366"/>
      <c r="BG134" s="366"/>
      <c r="BH134" s="367"/>
      <c r="BI134" s="367"/>
      <c r="BJ134" s="367"/>
      <c r="BK134" s="319"/>
      <c r="BL134" s="319"/>
      <c r="BM134" s="319"/>
      <c r="BN134" s="319"/>
      <c r="BO134" s="319"/>
    </row>
    <row r="135" spans="41:67" ht="15.05" customHeight="1">
      <c r="AO135" s="319"/>
      <c r="AP135" s="319"/>
      <c r="AQ135" s="319"/>
      <c r="AR135" s="319"/>
      <c r="AS135" s="319"/>
      <c r="AT135" s="368"/>
      <c r="AU135" s="364"/>
      <c r="AV135" s="364"/>
      <c r="AW135" s="319"/>
      <c r="AX135" s="319"/>
      <c r="AY135" s="319"/>
      <c r="AZ135" s="319"/>
      <c r="BA135" s="319"/>
      <c r="BB135" s="319"/>
      <c r="BC135" s="319"/>
      <c r="BD135" s="319"/>
      <c r="BE135" s="319"/>
      <c r="BF135" s="319"/>
      <c r="BG135" s="319"/>
      <c r="BH135" s="319"/>
      <c r="BI135" s="319"/>
      <c r="BJ135" s="319"/>
      <c r="BK135" s="319"/>
      <c r="BL135" s="319"/>
      <c r="BM135" s="319"/>
      <c r="BN135" s="319"/>
      <c r="BO135" s="319"/>
    </row>
    <row r="136" spans="41:67" ht="15.05" customHeight="1">
      <c r="AO136" s="319"/>
      <c r="AP136" s="319"/>
      <c r="AQ136" s="319"/>
      <c r="AR136" s="319"/>
      <c r="AS136" s="319"/>
      <c r="AT136" s="319"/>
      <c r="AU136" s="319"/>
      <c r="AV136" s="319"/>
      <c r="AW136" s="319"/>
      <c r="AX136" s="319"/>
      <c r="AY136" s="319"/>
      <c r="AZ136" s="319"/>
      <c r="BA136" s="319"/>
      <c r="BB136" s="319"/>
      <c r="BC136" s="319"/>
      <c r="BD136" s="319"/>
      <c r="BE136" s="319"/>
      <c r="BF136" s="319"/>
      <c r="BG136" s="319"/>
      <c r="BH136" s="319"/>
      <c r="BI136" s="319"/>
      <c r="BJ136" s="319"/>
      <c r="BK136" s="319"/>
      <c r="BL136" s="319"/>
      <c r="BM136" s="319"/>
      <c r="BN136" s="319"/>
      <c r="BO136" s="319"/>
    </row>
    <row r="137" spans="41:67" ht="15.05" customHeight="1">
      <c r="AO137" s="319"/>
      <c r="AP137" s="319"/>
      <c r="AQ137" s="319"/>
      <c r="AR137" s="319"/>
      <c r="AS137" s="319"/>
      <c r="AT137" s="319"/>
      <c r="AU137" s="319"/>
      <c r="AV137" s="319"/>
      <c r="AW137" s="319"/>
      <c r="AX137" s="319"/>
      <c r="AY137" s="319"/>
      <c r="AZ137" s="319"/>
      <c r="BA137" s="319"/>
      <c r="BB137" s="319"/>
      <c r="BC137" s="319"/>
      <c r="BD137" s="319"/>
      <c r="BE137" s="319"/>
      <c r="BF137" s="319"/>
      <c r="BG137" s="319"/>
      <c r="BH137" s="319"/>
      <c r="BI137" s="319"/>
      <c r="BJ137" s="319"/>
      <c r="BK137" s="319"/>
      <c r="BL137" s="319"/>
      <c r="BM137" s="319"/>
      <c r="BN137" s="319"/>
      <c r="BO137" s="319"/>
    </row>
    <row r="140" spans="41:67" ht="41.35" customHeight="1"/>
    <row r="142" spans="41:67" ht="41.35" customHeight="1"/>
    <row r="162" ht="18.8" customHeight="1"/>
    <row r="168" ht="18.8" customHeight="1"/>
  </sheetData>
  <sheetProtection selectLockedCells="1"/>
  <mergeCells count="190">
    <mergeCell ref="Y30:AH30"/>
    <mergeCell ref="O44:X44"/>
    <mergeCell ref="O35:X35"/>
    <mergeCell ref="O34:X34"/>
    <mergeCell ref="Y38:AH38"/>
    <mergeCell ref="Y37:AH37"/>
    <mergeCell ref="Y44:AH44"/>
    <mergeCell ref="Y43:AH43"/>
    <mergeCell ref="O43:X43"/>
    <mergeCell ref="Y36:AH36"/>
    <mergeCell ref="Y35:AH35"/>
    <mergeCell ref="O40:X40"/>
    <mergeCell ref="O39:X39"/>
    <mergeCell ref="O38:X38"/>
    <mergeCell ref="O37:X37"/>
    <mergeCell ref="O36:X36"/>
    <mergeCell ref="Y40:AH40"/>
    <mergeCell ref="Y39:AH39"/>
    <mergeCell ref="Y34:AH34"/>
    <mergeCell ref="AT17:AT21"/>
    <mergeCell ref="AT11:AY12"/>
    <mergeCell ref="BB13:BB16"/>
    <mergeCell ref="BA13:BA16"/>
    <mergeCell ref="O29:X29"/>
    <mergeCell ref="BC13:BC16"/>
    <mergeCell ref="AU21:AY21"/>
    <mergeCell ref="AU20:AY20"/>
    <mergeCell ref="AU19:AY19"/>
    <mergeCell ref="AU18:AY18"/>
    <mergeCell ref="AU17:AY17"/>
    <mergeCell ref="AT13:AY16"/>
    <mergeCell ref="Y29:AH29"/>
    <mergeCell ref="AZ13:AZ16"/>
    <mergeCell ref="BD75:BH75"/>
    <mergeCell ref="BD73:BH74"/>
    <mergeCell ref="BD71:BH72"/>
    <mergeCell ref="BD77:BH78"/>
    <mergeCell ref="BD83:BH84"/>
    <mergeCell ref="BD81:BH82"/>
    <mergeCell ref="BD79:BH80"/>
    <mergeCell ref="BD76:BH76"/>
    <mergeCell ref="BL81:BO82"/>
    <mergeCell ref="BL79:BO80"/>
    <mergeCell ref="BL83:BO84"/>
    <mergeCell ref="BL77:BO78"/>
    <mergeCell ref="BI77:BK78"/>
    <mergeCell ref="BI79:BK80"/>
    <mergeCell ref="BI81:BK82"/>
    <mergeCell ref="BI83:BK84"/>
    <mergeCell ref="BL70:BO70"/>
    <mergeCell ref="BL76:BO76"/>
    <mergeCell ref="BL75:BO75"/>
    <mergeCell ref="BI65:BK65"/>
    <mergeCell ref="BI76:BK76"/>
    <mergeCell ref="BI75:BK75"/>
    <mergeCell ref="BI70:BK70"/>
    <mergeCell ref="BL65:BO65"/>
    <mergeCell ref="BL67:BO67"/>
    <mergeCell ref="BL66:BO66"/>
    <mergeCell ref="BI68:BK69"/>
    <mergeCell ref="BI67:BK67"/>
    <mergeCell ref="BI66:BK66"/>
    <mergeCell ref="BL73:BO74"/>
    <mergeCell ref="BL71:BO72"/>
    <mergeCell ref="BL69:BO69"/>
    <mergeCell ref="BL68:BO68"/>
    <mergeCell ref="BD66:BH66"/>
    <mergeCell ref="BD65:BH65"/>
    <mergeCell ref="BI51:BI56"/>
    <mergeCell ref="AT49:AY50"/>
    <mergeCell ref="BA49:BE50"/>
    <mergeCell ref="BF49:BJ50"/>
    <mergeCell ref="BH42:BK43"/>
    <mergeCell ref="BD68:BH69"/>
    <mergeCell ref="BD67:BH67"/>
    <mergeCell ref="BD42:BG43"/>
    <mergeCell ref="BE51:BE56"/>
    <mergeCell ref="AU60:AY60"/>
    <mergeCell ref="AU61:AY61"/>
    <mergeCell ref="BL42:BO43"/>
    <mergeCell ref="BK49:BO50"/>
    <mergeCell ref="BO51:BO56"/>
    <mergeCell ref="BN51:BN56"/>
    <mergeCell ref="BM51:BM56"/>
    <mergeCell ref="BL51:BL56"/>
    <mergeCell ref="BI71:BK72"/>
    <mergeCell ref="BI73:BK74"/>
    <mergeCell ref="AT57:AT61"/>
    <mergeCell ref="AU57:AY57"/>
    <mergeCell ref="AZ51:AZ56"/>
    <mergeCell ref="BD51:BD56"/>
    <mergeCell ref="AT51:AY56"/>
    <mergeCell ref="AU58:AY58"/>
    <mergeCell ref="AU59:AY59"/>
    <mergeCell ref="BD70:BH70"/>
    <mergeCell ref="BK51:BK56"/>
    <mergeCell ref="BJ51:BJ56"/>
    <mergeCell ref="BC51:BC56"/>
    <mergeCell ref="BB51:BB56"/>
    <mergeCell ref="BA51:BA56"/>
    <mergeCell ref="BH51:BH56"/>
    <mergeCell ref="BG51:BG56"/>
    <mergeCell ref="BF51:BF56"/>
    <mergeCell ref="BD40:BG41"/>
    <mergeCell ref="BD38:BG39"/>
    <mergeCell ref="BL38:BO39"/>
    <mergeCell ref="BH40:BK41"/>
    <mergeCell ref="BD28:BG28"/>
    <mergeCell ref="BD27:BG27"/>
    <mergeCell ref="BD26:BG26"/>
    <mergeCell ref="BH28:BK28"/>
    <mergeCell ref="BH27:BK27"/>
    <mergeCell ref="BH26:BK26"/>
    <mergeCell ref="BH35:BK37"/>
    <mergeCell ref="BL29:BO30"/>
    <mergeCell ref="BL40:BO41"/>
    <mergeCell ref="BH38:BK39"/>
    <mergeCell ref="BL32:BO32"/>
    <mergeCell ref="BL35:BO37"/>
    <mergeCell ref="BH29:BK30"/>
    <mergeCell ref="BH33:BK34"/>
    <mergeCell ref="BD35:BG37"/>
    <mergeCell ref="BH31:BK31"/>
    <mergeCell ref="BH32:BK32"/>
    <mergeCell ref="BL27:BO27"/>
    <mergeCell ref="BL33:BO34"/>
    <mergeCell ref="BL28:BO28"/>
    <mergeCell ref="BL26:BO26"/>
    <mergeCell ref="BD29:BG30"/>
    <mergeCell ref="BL31:BO31"/>
    <mergeCell ref="BI13:BI16"/>
    <mergeCell ref="BH13:BH16"/>
    <mergeCell ref="BG13:BG16"/>
    <mergeCell ref="BF13:BF16"/>
    <mergeCell ref="BE13:BE16"/>
    <mergeCell ref="BK11:BO12"/>
    <mergeCell ref="BF11:BJ12"/>
    <mergeCell ref="BA11:BE12"/>
    <mergeCell ref="BO13:BO16"/>
    <mergeCell ref="BN13:BN16"/>
    <mergeCell ref="BM13:BM16"/>
    <mergeCell ref="BL13:BL16"/>
    <mergeCell ref="BK13:BK16"/>
    <mergeCell ref="BJ13:BJ16"/>
    <mergeCell ref="BD13:BD16"/>
    <mergeCell ref="BD33:BG34"/>
    <mergeCell ref="BD32:BG32"/>
    <mergeCell ref="BD31:BG31"/>
    <mergeCell ref="C2:H2"/>
    <mergeCell ref="C8:D8"/>
    <mergeCell ref="G8:H8"/>
    <mergeCell ref="E7:F7"/>
    <mergeCell ref="C6:D7"/>
    <mergeCell ref="E6:F6"/>
    <mergeCell ref="O30:X30"/>
    <mergeCell ref="C12:D12"/>
    <mergeCell ref="C11:D11"/>
    <mergeCell ref="C10:D10"/>
    <mergeCell ref="C18:D18"/>
    <mergeCell ref="C17:D17"/>
    <mergeCell ref="C16:D16"/>
    <mergeCell ref="C15:D15"/>
    <mergeCell ref="C14:D14"/>
    <mergeCell ref="C13:D13"/>
    <mergeCell ref="C29:D30"/>
    <mergeCell ref="E29:F29"/>
    <mergeCell ref="C31:D31"/>
    <mergeCell ref="C9:D9"/>
    <mergeCell ref="C22:F22"/>
    <mergeCell ref="G22:H22"/>
    <mergeCell ref="C45:F45"/>
    <mergeCell ref="G45:H45"/>
    <mergeCell ref="C20:F20"/>
    <mergeCell ref="C19:D19"/>
    <mergeCell ref="C39:D39"/>
    <mergeCell ref="C38:D38"/>
    <mergeCell ref="C37:D37"/>
    <mergeCell ref="C36:D36"/>
    <mergeCell ref="C35:D35"/>
    <mergeCell ref="C34:D34"/>
    <mergeCell ref="G31:H31"/>
    <mergeCell ref="E30:F30"/>
    <mergeCell ref="C21:F21"/>
    <mergeCell ref="C44:F44"/>
    <mergeCell ref="C43:F43"/>
    <mergeCell ref="C42:D42"/>
    <mergeCell ref="C41:D41"/>
    <mergeCell ref="C40:D40"/>
    <mergeCell ref="C33:D33"/>
    <mergeCell ref="C32:D32"/>
  </mergeCells>
  <phoneticPr fontId="4"/>
  <printOptions horizontalCentered="1"/>
  <pageMargins left="0.70866141732283472" right="0.70866141732283472" top="0.74803149606299213" bottom="0.74803149606299213" header="0.31496062992125984" footer="0.31496062992125984"/>
  <pageSetup paperSize="9" scale="80" orientation="portrait" horizontalDpi="300" verticalDpi="300" r:id="rId1"/>
  <headerFooter>
    <oddHeader>&amp;Rver2.0[H28]</oddHeader>
    <oddFooter>&amp;Ccopyright © 2021 hyoukakyoukai all rights reserved</oddFooter>
  </headerFooter>
  <colBreaks count="2" manualBreakCount="2">
    <brk id="1" max="1048575" man="1"/>
    <brk id="9" max="41"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リスト!$M$2:$M$15</xm:f>
          </x14:formula1>
          <xm:sqref>C10:D18 C33:D41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8" tint="0.79998168889431442"/>
  </sheetPr>
  <dimension ref="A1:AK16"/>
  <sheetViews>
    <sheetView showGridLines="0" zoomScale="90" zoomScaleNormal="90" zoomScaleSheetLayoutView="70" workbookViewId="0">
      <selection activeCell="A6" sqref="A6:B6"/>
    </sheetView>
  </sheetViews>
  <sheetFormatPr defaultColWidth="9" defaultRowHeight="12.95"/>
  <cols>
    <col min="1" max="26" width="4.08984375" style="92" customWidth="1"/>
    <col min="27" max="29" width="2.453125" style="92" customWidth="1"/>
    <col min="30" max="30" width="9" style="92"/>
    <col min="31" max="36" width="0" style="92" hidden="1" customWidth="1"/>
    <col min="37" max="16384" width="9" style="92"/>
  </cols>
  <sheetData>
    <row r="1" spans="1:37" ht="27.75" customHeight="1">
      <c r="A1" s="988" t="s">
        <v>234</v>
      </c>
      <c r="B1" s="988"/>
      <c r="C1" s="988"/>
      <c r="D1" s="988"/>
      <c r="E1" s="988"/>
      <c r="F1" s="988"/>
      <c r="G1" s="988"/>
      <c r="H1" s="988"/>
      <c r="I1" s="988"/>
      <c r="J1" s="988"/>
      <c r="K1" s="988"/>
      <c r="L1" s="988"/>
      <c r="M1" s="988"/>
      <c r="N1" s="988"/>
      <c r="O1" s="988"/>
      <c r="P1" s="988"/>
      <c r="Q1" s="988"/>
      <c r="R1" s="988"/>
      <c r="S1" s="988"/>
      <c r="T1" s="988"/>
      <c r="U1" s="988"/>
      <c r="V1" s="988"/>
      <c r="W1" s="988"/>
      <c r="X1" s="988"/>
      <c r="Y1" s="988"/>
      <c r="Z1" s="988"/>
      <c r="AA1" s="988"/>
      <c r="AB1" s="988"/>
      <c r="AC1" s="988"/>
    </row>
    <row r="2" spans="1:37" ht="81.099999999999994" customHeight="1">
      <c r="A2" s="989" t="s">
        <v>254</v>
      </c>
      <c r="B2" s="990"/>
      <c r="C2" s="990"/>
      <c r="D2" s="990"/>
      <c r="E2" s="990"/>
      <c r="F2" s="990"/>
      <c r="G2" s="990"/>
      <c r="H2" s="990"/>
      <c r="I2" s="990"/>
      <c r="J2" s="990"/>
      <c r="K2" s="990"/>
      <c r="L2" s="990"/>
      <c r="M2" s="990"/>
      <c r="N2" s="990"/>
      <c r="O2" s="990"/>
      <c r="P2" s="990"/>
      <c r="Q2" s="990"/>
      <c r="R2" s="990"/>
      <c r="S2" s="990"/>
      <c r="T2" s="990"/>
      <c r="U2" s="990"/>
      <c r="V2" s="990"/>
      <c r="W2" s="990"/>
      <c r="X2" s="990"/>
      <c r="Y2" s="990"/>
      <c r="Z2" s="990"/>
      <c r="AA2" s="990"/>
      <c r="AB2" s="990"/>
      <c r="AC2" s="990"/>
    </row>
    <row r="3" spans="1:37" ht="26.3" customHeight="1" thickBot="1">
      <c r="A3" s="93"/>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row>
    <row r="4" spans="1:37" ht="26.3" customHeight="1">
      <c r="A4" s="991" t="s">
        <v>34</v>
      </c>
      <c r="B4" s="983"/>
      <c r="C4" s="983" t="s">
        <v>35</v>
      </c>
      <c r="D4" s="983"/>
      <c r="E4" s="983"/>
      <c r="F4" s="983"/>
      <c r="G4" s="982" t="s">
        <v>235</v>
      </c>
      <c r="H4" s="983"/>
      <c r="I4" s="982" t="s">
        <v>236</v>
      </c>
      <c r="J4" s="983"/>
      <c r="K4" s="982" t="s">
        <v>237</v>
      </c>
      <c r="L4" s="983"/>
      <c r="M4" s="982" t="s">
        <v>238</v>
      </c>
      <c r="N4" s="983"/>
      <c r="O4" s="982" t="s">
        <v>239</v>
      </c>
      <c r="P4" s="982"/>
      <c r="Q4" s="982" t="s">
        <v>240</v>
      </c>
      <c r="R4" s="982"/>
      <c r="S4" s="982" t="s">
        <v>241</v>
      </c>
      <c r="T4" s="983"/>
      <c r="U4" s="982" t="s">
        <v>242</v>
      </c>
      <c r="V4" s="983"/>
      <c r="W4" s="982" t="s">
        <v>243</v>
      </c>
      <c r="X4" s="983"/>
      <c r="Y4" s="982" t="s">
        <v>244</v>
      </c>
      <c r="Z4" s="983"/>
      <c r="AA4" s="982" t="s">
        <v>245</v>
      </c>
      <c r="AB4" s="983"/>
      <c r="AC4" s="985"/>
      <c r="AD4" s="94"/>
      <c r="AE4" s="94"/>
      <c r="AF4" s="987"/>
      <c r="AG4" s="987"/>
      <c r="AH4" s="987"/>
      <c r="AI4" s="987"/>
      <c r="AJ4" s="987"/>
      <c r="AK4" s="94"/>
    </row>
    <row r="5" spans="1:37" ht="26.3" customHeight="1" thickBot="1">
      <c r="A5" s="992"/>
      <c r="B5" s="984"/>
      <c r="C5" s="984"/>
      <c r="D5" s="984"/>
      <c r="E5" s="984"/>
      <c r="F5" s="984"/>
      <c r="G5" s="984"/>
      <c r="H5" s="984"/>
      <c r="I5" s="984"/>
      <c r="J5" s="984"/>
      <c r="K5" s="984"/>
      <c r="L5" s="984"/>
      <c r="M5" s="984"/>
      <c r="N5" s="984"/>
      <c r="O5" s="993"/>
      <c r="P5" s="993"/>
      <c r="Q5" s="993"/>
      <c r="R5" s="993"/>
      <c r="S5" s="984"/>
      <c r="T5" s="984"/>
      <c r="U5" s="984"/>
      <c r="V5" s="984"/>
      <c r="W5" s="984"/>
      <c r="X5" s="984"/>
      <c r="Y5" s="984"/>
      <c r="Z5" s="984"/>
      <c r="AA5" s="984"/>
      <c r="AB5" s="984"/>
      <c r="AC5" s="986"/>
      <c r="AD5" s="94"/>
      <c r="AE5" s="95" t="s">
        <v>246</v>
      </c>
      <c r="AF5" s="96" t="s">
        <v>247</v>
      </c>
      <c r="AG5" s="97" t="s">
        <v>248</v>
      </c>
      <c r="AH5" s="96" t="s">
        <v>249</v>
      </c>
      <c r="AI5" s="96" t="s">
        <v>250</v>
      </c>
      <c r="AJ5" s="96" t="s">
        <v>251</v>
      </c>
      <c r="AK5" s="94"/>
    </row>
    <row r="6" spans="1:37" ht="26.3" customHeight="1">
      <c r="A6" s="1002"/>
      <c r="B6" s="1003"/>
      <c r="C6" s="1004"/>
      <c r="D6" s="1004"/>
      <c r="E6" s="1004"/>
      <c r="F6" s="1004"/>
      <c r="G6" s="1000"/>
      <c r="H6" s="1000"/>
      <c r="I6" s="1000"/>
      <c r="J6" s="1000"/>
      <c r="K6" s="1000"/>
      <c r="L6" s="1000"/>
      <c r="M6" s="1000"/>
      <c r="N6" s="1000"/>
      <c r="O6" s="1000"/>
      <c r="P6" s="1000"/>
      <c r="Q6" s="1000"/>
      <c r="R6" s="1000"/>
      <c r="S6" s="1000"/>
      <c r="T6" s="1000"/>
      <c r="U6" s="1000"/>
      <c r="V6" s="1000"/>
      <c r="W6" s="1000"/>
      <c r="X6" s="1000"/>
      <c r="Y6" s="1001" t="str">
        <f>IF(Q6="","",IF(-1&lt;=Q6,"(1)",IF(G6+M6&gt;=3,"(3)1","(3)2")))</f>
        <v/>
      </c>
      <c r="Z6" s="1001"/>
      <c r="AA6" s="994" t="str">
        <f>IF(Q6="","",IF(IF(Y6="(1)",AF6,AH6)&lt;0.05,"0.05",IF(Y6="(1)",AF6,AH6)))</f>
        <v/>
      </c>
      <c r="AB6" s="994"/>
      <c r="AC6" s="995"/>
      <c r="AD6" s="94"/>
      <c r="AE6" s="95">
        <f>IF(O6&gt;0.4,"0.4",O6)</f>
        <v>0</v>
      </c>
      <c r="AF6" s="95">
        <f>1.8-1.36*(G6*(AE6+S6)+M6*(AE6-Q6))^0.15-0.01*(6.14-G6)*((I6+0.5*K6)*AG6)^0.5</f>
        <v>1.8</v>
      </c>
      <c r="AG6" s="95">
        <f>IF(MAX(U6,W6)&lt;=0.9,MAX(U6,W6),"0.9")</f>
        <v>0</v>
      </c>
      <c r="AH6" s="95">
        <f>IF((G6+M6)&gt;=3,AI6,AJ6)</f>
        <v>1.8</v>
      </c>
      <c r="AI6" s="95">
        <f>1.8-1.47*(G6+M6)^0.08</f>
        <v>1.8</v>
      </c>
      <c r="AJ6" s="95">
        <f>1.8-1.36*(G6+M6)^0.15</f>
        <v>1.8</v>
      </c>
      <c r="AK6" s="94"/>
    </row>
    <row r="7" spans="1:37" ht="26.3" customHeight="1">
      <c r="A7" s="996"/>
      <c r="B7" s="997"/>
      <c r="C7" s="998"/>
      <c r="D7" s="998"/>
      <c r="E7" s="998"/>
      <c r="F7" s="998"/>
      <c r="G7" s="999"/>
      <c r="H7" s="999"/>
      <c r="I7" s="999"/>
      <c r="J7" s="999"/>
      <c r="K7" s="999"/>
      <c r="L7" s="999"/>
      <c r="M7" s="999"/>
      <c r="N7" s="999"/>
      <c r="O7" s="999"/>
      <c r="P7" s="999"/>
      <c r="Q7" s="999"/>
      <c r="R7" s="999"/>
      <c r="S7" s="999"/>
      <c r="T7" s="999"/>
      <c r="U7" s="999"/>
      <c r="V7" s="999"/>
      <c r="W7" s="999"/>
      <c r="X7" s="999"/>
      <c r="Y7" s="1005" t="str">
        <f>IF(Q7="","",IF(-1&lt;=Q7,"(1)",IF(G7+M7&gt;=3,"(3)1","(3)2")))</f>
        <v/>
      </c>
      <c r="Z7" s="1006"/>
      <c r="AA7" s="1007" t="str">
        <f t="shared" ref="AA7:AA13" si="0">IF(Q7="","",IF(IF(Y7="(1)",AF7,AH7)&lt;0.05,"0.05",IF(Y7="(1)",AF7,AH7)))</f>
        <v/>
      </c>
      <c r="AB7" s="1007"/>
      <c r="AC7" s="1008"/>
      <c r="AD7" s="94"/>
      <c r="AE7" s="95">
        <f>IF(O7&gt;0.4,"0.4",O7)</f>
        <v>0</v>
      </c>
      <c r="AF7" s="95">
        <f>1.8-1.36*(G7*(AE7+S7)+M7*(AE7-Q7))^0.15-0.01*(6.14-G7)*((I7+0.5*K7)*AG7)^0.5</f>
        <v>1.8</v>
      </c>
      <c r="AG7" s="95">
        <f>IF(MAX(U7,W7)&lt;=0.9,MAX(U7,W7),"0.9")</f>
        <v>0</v>
      </c>
      <c r="AH7" s="95">
        <f>IF((G7+M7)&gt;=3,AI7,AJ7)</f>
        <v>1.8</v>
      </c>
      <c r="AI7" s="95">
        <f>1.8-1.47*(G7+M7)^0.08</f>
        <v>1.8</v>
      </c>
      <c r="AJ7" s="95">
        <f>1.8-1.36*(G7+M7)^0.15</f>
        <v>1.8</v>
      </c>
      <c r="AK7" s="94"/>
    </row>
    <row r="8" spans="1:37" ht="26.3" customHeight="1">
      <c r="A8" s="996"/>
      <c r="B8" s="997"/>
      <c r="C8" s="998"/>
      <c r="D8" s="998"/>
      <c r="E8" s="998"/>
      <c r="F8" s="998"/>
      <c r="G8" s="999"/>
      <c r="H8" s="999"/>
      <c r="I8" s="999"/>
      <c r="J8" s="999"/>
      <c r="K8" s="999"/>
      <c r="L8" s="999"/>
      <c r="M8" s="999"/>
      <c r="N8" s="999"/>
      <c r="O8" s="999"/>
      <c r="P8" s="999"/>
      <c r="Q8" s="999"/>
      <c r="R8" s="999"/>
      <c r="S8" s="999"/>
      <c r="T8" s="999"/>
      <c r="U8" s="999"/>
      <c r="V8" s="999"/>
      <c r="W8" s="999"/>
      <c r="X8" s="999"/>
      <c r="Y8" s="1005" t="str">
        <f t="shared" ref="Y8:Y13" si="1">IF(Q8="","",IF(-1&lt;=Q8,"(1)",IF(G8+M8&gt;=3,"(3)1","(3)2")))</f>
        <v/>
      </c>
      <c r="Z8" s="1006"/>
      <c r="AA8" s="1007" t="str">
        <f t="shared" si="0"/>
        <v/>
      </c>
      <c r="AB8" s="1007"/>
      <c r="AC8" s="1008"/>
      <c r="AD8" s="94"/>
      <c r="AE8" s="95">
        <f>IF(O8&gt;0.4,"0.4",O8)</f>
        <v>0</v>
      </c>
      <c r="AF8" s="95">
        <f>1.8-1.36*(G8*(AE8+S8)+M8*(AE8-Q8))^0.15-0.01*(6.14-G8)*((I8+0.5*K8)*AG8)^0.5</f>
        <v>1.8</v>
      </c>
      <c r="AG8" s="95">
        <f>IF(MAX(U8,W8)&lt;=0.9,MAX(U8,W8),"0.9")</f>
        <v>0</v>
      </c>
      <c r="AH8" s="95">
        <f>IF((G8+M8)&gt;=3,AI8,AJ8)</f>
        <v>1.8</v>
      </c>
      <c r="AI8" s="95">
        <f>1.8-1.47*(G8+M8)^0.08</f>
        <v>1.8</v>
      </c>
      <c r="AJ8" s="95">
        <f>1.8-1.36*(G8+M8)^0.15</f>
        <v>1.8</v>
      </c>
      <c r="AK8" s="94"/>
    </row>
    <row r="9" spans="1:37" ht="26.3" customHeight="1">
      <c r="A9" s="996"/>
      <c r="B9" s="997"/>
      <c r="C9" s="998"/>
      <c r="D9" s="998"/>
      <c r="E9" s="998"/>
      <c r="F9" s="998"/>
      <c r="G9" s="999"/>
      <c r="H9" s="999"/>
      <c r="I9" s="999"/>
      <c r="J9" s="999"/>
      <c r="K9" s="999"/>
      <c r="L9" s="999"/>
      <c r="M9" s="999"/>
      <c r="N9" s="999"/>
      <c r="O9" s="999"/>
      <c r="P9" s="999"/>
      <c r="Q9" s="999"/>
      <c r="R9" s="999"/>
      <c r="S9" s="999"/>
      <c r="T9" s="999"/>
      <c r="U9" s="999"/>
      <c r="V9" s="999"/>
      <c r="W9" s="999"/>
      <c r="X9" s="999"/>
      <c r="Y9" s="1005" t="str">
        <f t="shared" si="1"/>
        <v/>
      </c>
      <c r="Z9" s="1006"/>
      <c r="AA9" s="1007" t="str">
        <f t="shared" si="0"/>
        <v/>
      </c>
      <c r="AB9" s="1007"/>
      <c r="AC9" s="1008"/>
      <c r="AD9" s="94"/>
      <c r="AE9" s="95">
        <f t="shared" ref="AE9:AE11" si="2">IF(O9&gt;0.4,"0.4",O9)</f>
        <v>0</v>
      </c>
      <c r="AF9" s="95">
        <f t="shared" ref="AF9:AF11" si="3">1.8-1.36*(G9*(AE9+S9)+M9*(AE9-Q9))^0.15-0.01*(6.14-G9)*((I9+0.5*K9)*AG9)^0.5</f>
        <v>1.8</v>
      </c>
      <c r="AG9" s="95">
        <f t="shared" ref="AG9:AG11" si="4">IF(MAX(U9,W9)&lt;=0.9,MAX(U9,W9),"0.9")</f>
        <v>0</v>
      </c>
      <c r="AH9" s="95">
        <f t="shared" ref="AH9:AH11" si="5">IF((G9+M9)&gt;=3,AI9,AJ9)</f>
        <v>1.8</v>
      </c>
      <c r="AI9" s="95">
        <f t="shared" ref="AI9:AI11" si="6">1.8-1.47*(G9+M9)^0.08</f>
        <v>1.8</v>
      </c>
      <c r="AJ9" s="95">
        <f t="shared" ref="AJ9:AJ11" si="7">1.8-1.36*(G9+M9)^0.15</f>
        <v>1.8</v>
      </c>
      <c r="AK9" s="94"/>
    </row>
    <row r="10" spans="1:37" ht="26.3" customHeight="1">
      <c r="A10" s="996"/>
      <c r="B10" s="997"/>
      <c r="C10" s="998"/>
      <c r="D10" s="998"/>
      <c r="E10" s="998"/>
      <c r="F10" s="998"/>
      <c r="G10" s="999"/>
      <c r="H10" s="999"/>
      <c r="I10" s="999"/>
      <c r="J10" s="999"/>
      <c r="K10" s="999"/>
      <c r="L10" s="999"/>
      <c r="M10" s="999"/>
      <c r="N10" s="999"/>
      <c r="O10" s="999"/>
      <c r="P10" s="999"/>
      <c r="Q10" s="999"/>
      <c r="R10" s="999"/>
      <c r="S10" s="999"/>
      <c r="T10" s="999"/>
      <c r="U10" s="999"/>
      <c r="V10" s="999"/>
      <c r="W10" s="999"/>
      <c r="X10" s="999"/>
      <c r="Y10" s="1005" t="str">
        <f t="shared" si="1"/>
        <v/>
      </c>
      <c r="Z10" s="1006"/>
      <c r="AA10" s="1007" t="str">
        <f t="shared" si="0"/>
        <v/>
      </c>
      <c r="AB10" s="1007"/>
      <c r="AC10" s="1008"/>
      <c r="AD10" s="94"/>
      <c r="AE10" s="95">
        <f t="shared" si="2"/>
        <v>0</v>
      </c>
      <c r="AF10" s="95">
        <f t="shared" si="3"/>
        <v>1.8</v>
      </c>
      <c r="AG10" s="95">
        <f t="shared" si="4"/>
        <v>0</v>
      </c>
      <c r="AH10" s="95">
        <f t="shared" si="5"/>
        <v>1.8</v>
      </c>
      <c r="AI10" s="95">
        <f t="shared" si="6"/>
        <v>1.8</v>
      </c>
      <c r="AJ10" s="95">
        <f t="shared" si="7"/>
        <v>1.8</v>
      </c>
      <c r="AK10" s="94"/>
    </row>
    <row r="11" spans="1:37" ht="26.3" customHeight="1">
      <c r="A11" s="996"/>
      <c r="B11" s="997"/>
      <c r="C11" s="998"/>
      <c r="D11" s="998"/>
      <c r="E11" s="998"/>
      <c r="F11" s="998"/>
      <c r="G11" s="999"/>
      <c r="H11" s="999"/>
      <c r="I11" s="999"/>
      <c r="J11" s="999"/>
      <c r="K11" s="999"/>
      <c r="L11" s="999"/>
      <c r="M11" s="999"/>
      <c r="N11" s="999"/>
      <c r="O11" s="999"/>
      <c r="P11" s="999"/>
      <c r="Q11" s="999"/>
      <c r="R11" s="999"/>
      <c r="S11" s="999"/>
      <c r="T11" s="999"/>
      <c r="U11" s="999"/>
      <c r="V11" s="999"/>
      <c r="W11" s="999"/>
      <c r="X11" s="999"/>
      <c r="Y11" s="1005" t="str">
        <f t="shared" si="1"/>
        <v/>
      </c>
      <c r="Z11" s="1006"/>
      <c r="AA11" s="1007" t="str">
        <f t="shared" si="0"/>
        <v/>
      </c>
      <c r="AB11" s="1007"/>
      <c r="AC11" s="1008"/>
      <c r="AD11" s="94"/>
      <c r="AE11" s="95">
        <f t="shared" si="2"/>
        <v>0</v>
      </c>
      <c r="AF11" s="95">
        <f t="shared" si="3"/>
        <v>1.8</v>
      </c>
      <c r="AG11" s="95">
        <f t="shared" si="4"/>
        <v>0</v>
      </c>
      <c r="AH11" s="95">
        <f t="shared" si="5"/>
        <v>1.8</v>
      </c>
      <c r="AI11" s="95">
        <f t="shared" si="6"/>
        <v>1.8</v>
      </c>
      <c r="AJ11" s="95">
        <f t="shared" si="7"/>
        <v>1.8</v>
      </c>
      <c r="AK11" s="94"/>
    </row>
    <row r="12" spans="1:37" ht="26.3" customHeight="1">
      <c r="A12" s="996"/>
      <c r="B12" s="997"/>
      <c r="C12" s="998"/>
      <c r="D12" s="998"/>
      <c r="E12" s="998"/>
      <c r="F12" s="998"/>
      <c r="G12" s="999"/>
      <c r="H12" s="999"/>
      <c r="I12" s="999"/>
      <c r="J12" s="999"/>
      <c r="K12" s="999"/>
      <c r="L12" s="999"/>
      <c r="M12" s="999"/>
      <c r="N12" s="999"/>
      <c r="O12" s="999"/>
      <c r="P12" s="999"/>
      <c r="Q12" s="999"/>
      <c r="R12" s="999"/>
      <c r="S12" s="999"/>
      <c r="T12" s="999"/>
      <c r="U12" s="999"/>
      <c r="V12" s="999"/>
      <c r="W12" s="999"/>
      <c r="X12" s="999"/>
      <c r="Y12" s="1005" t="str">
        <f t="shared" si="1"/>
        <v/>
      </c>
      <c r="Z12" s="1006"/>
      <c r="AA12" s="1007" t="str">
        <f t="shared" si="0"/>
        <v/>
      </c>
      <c r="AB12" s="1007"/>
      <c r="AC12" s="1008"/>
      <c r="AD12" s="94"/>
      <c r="AE12" s="95">
        <f>IF(O12&gt;0.4,"0.4",O12)</f>
        <v>0</v>
      </c>
      <c r="AF12" s="95">
        <f>1.8-1.36*(G12*(AE12+S12)+M12*(AE12-Q12))^0.15-0.01*(6.14-G12)*((I12+0.5*K12)*AG12)^0.5</f>
        <v>1.8</v>
      </c>
      <c r="AG12" s="95">
        <f>IF(MAX(U12,W12)&lt;=0.9,MAX(U12,W12),"0.9")</f>
        <v>0</v>
      </c>
      <c r="AH12" s="95">
        <f>IF((G12+M12)&gt;=3,AI12,AJ12)</f>
        <v>1.8</v>
      </c>
      <c r="AI12" s="95">
        <f>1.8-1.47*(G12+M12)^0.08</f>
        <v>1.8</v>
      </c>
      <c r="AJ12" s="95">
        <f>1.8-1.36*(G12+M12)^0.15</f>
        <v>1.8</v>
      </c>
      <c r="AK12" s="94"/>
    </row>
    <row r="13" spans="1:37" ht="26.3" customHeight="1" thickBot="1">
      <c r="A13" s="1014"/>
      <c r="B13" s="1015"/>
      <c r="C13" s="1016"/>
      <c r="D13" s="1016"/>
      <c r="E13" s="1016"/>
      <c r="F13" s="1016"/>
      <c r="G13" s="1009"/>
      <c r="H13" s="1009"/>
      <c r="I13" s="1009"/>
      <c r="J13" s="1009"/>
      <c r="K13" s="1009"/>
      <c r="L13" s="1009"/>
      <c r="M13" s="1009"/>
      <c r="N13" s="1009"/>
      <c r="O13" s="1009"/>
      <c r="P13" s="1009"/>
      <c r="Q13" s="1009"/>
      <c r="R13" s="1009"/>
      <c r="S13" s="1009"/>
      <c r="T13" s="1009"/>
      <c r="U13" s="1009"/>
      <c r="V13" s="1009"/>
      <c r="W13" s="1009"/>
      <c r="X13" s="1009"/>
      <c r="Y13" s="1010" t="str">
        <f t="shared" si="1"/>
        <v/>
      </c>
      <c r="Z13" s="1011"/>
      <c r="AA13" s="1012" t="str">
        <f t="shared" si="0"/>
        <v/>
      </c>
      <c r="AB13" s="1012"/>
      <c r="AC13" s="1013"/>
      <c r="AD13" s="94"/>
      <c r="AE13" s="95">
        <f>IF(O13&gt;0.4,"0.4",O13)</f>
        <v>0</v>
      </c>
      <c r="AF13" s="95">
        <f>1.8-1.36*(G13*(AE13+S13)+M13*(AE13-Q13))^0.15-0.01*(6.14-G13)*((I13+0.5*K13)*AG13)^0.5</f>
        <v>1.8</v>
      </c>
      <c r="AG13" s="95">
        <f>IF(MAX(U13,W13)&lt;=0.9,MAX(U13,W13),"0.9")</f>
        <v>0</v>
      </c>
      <c r="AH13" s="95">
        <f>IF((G13+M13)&gt;=3,AI13,AJ13)</f>
        <v>1.8</v>
      </c>
      <c r="AI13" s="95">
        <f>1.8-1.47*(G13+M13)^0.08</f>
        <v>1.8</v>
      </c>
      <c r="AJ13" s="95">
        <f>1.8-1.36*(G13+M13)^0.15</f>
        <v>1.8</v>
      </c>
      <c r="AK13" s="94"/>
    </row>
    <row r="14" spans="1:37" ht="26.3" customHeight="1">
      <c r="A14" s="94" t="s">
        <v>252</v>
      </c>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row>
    <row r="15" spans="1:37" ht="26.3" customHeight="1">
      <c r="A15" s="94" t="s">
        <v>253</v>
      </c>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row>
    <row r="16" spans="1:37">
      <c r="A16" s="9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row>
  </sheetData>
  <sheetProtection algorithmName="SHA-512" hashValue="lcJr6fL67kYphPysA5SOZeTF8bc1FpDASqSiEorsJoHC9CbmYtLletZLkjNToY5qhc/ShjhF+3Q+WHGY9GArbA==" saltValue="zWPwtXnAOiidSduNU5Dh8w==" spinCount="100000" sheet="1" objects="1" scenarios="1" selectLockedCells="1"/>
  <mergeCells count="120">
    <mergeCell ref="U13:V13"/>
    <mergeCell ref="W13:X13"/>
    <mergeCell ref="Y13:Z13"/>
    <mergeCell ref="AA13:AC13"/>
    <mergeCell ref="AA12:AC12"/>
    <mergeCell ref="A13:B13"/>
    <mergeCell ref="C13:F13"/>
    <mergeCell ref="G13:H13"/>
    <mergeCell ref="I13:J13"/>
    <mergeCell ref="K13:L13"/>
    <mergeCell ref="M13:N13"/>
    <mergeCell ref="O13:P13"/>
    <mergeCell ref="Q13:R13"/>
    <mergeCell ref="S13:T13"/>
    <mergeCell ref="O12:P12"/>
    <mergeCell ref="Q12:R12"/>
    <mergeCell ref="S12:T12"/>
    <mergeCell ref="U12:V12"/>
    <mergeCell ref="W12:X12"/>
    <mergeCell ref="Y12:Z12"/>
    <mergeCell ref="I9:J9"/>
    <mergeCell ref="K9:L9"/>
    <mergeCell ref="M9:N9"/>
    <mergeCell ref="O9:P9"/>
    <mergeCell ref="U11:V11"/>
    <mergeCell ref="W11:X11"/>
    <mergeCell ref="Y11:Z11"/>
    <mergeCell ref="AA11:AC11"/>
    <mergeCell ref="A12:B12"/>
    <mergeCell ref="C12:F12"/>
    <mergeCell ref="G12:H12"/>
    <mergeCell ref="I12:J12"/>
    <mergeCell ref="K12:L12"/>
    <mergeCell ref="M12:N12"/>
    <mergeCell ref="A11:B11"/>
    <mergeCell ref="C11:F11"/>
    <mergeCell ref="G11:H11"/>
    <mergeCell ref="I11:J11"/>
    <mergeCell ref="K11:L11"/>
    <mergeCell ref="M11:N11"/>
    <mergeCell ref="O11:P11"/>
    <mergeCell ref="Q11:R11"/>
    <mergeCell ref="S11:T11"/>
    <mergeCell ref="A10:B10"/>
    <mergeCell ref="C10:F10"/>
    <mergeCell ref="G10:H10"/>
    <mergeCell ref="I10:J10"/>
    <mergeCell ref="K10:L10"/>
    <mergeCell ref="M10:N10"/>
    <mergeCell ref="AA10:AC10"/>
    <mergeCell ref="O10:P10"/>
    <mergeCell ref="Q10:R10"/>
    <mergeCell ref="S10:T10"/>
    <mergeCell ref="U10:V10"/>
    <mergeCell ref="W10:X10"/>
    <mergeCell ref="Y10:Z10"/>
    <mergeCell ref="Q9:R9"/>
    <mergeCell ref="S9:T9"/>
    <mergeCell ref="Y7:Z7"/>
    <mergeCell ref="AA7:AC7"/>
    <mergeCell ref="A8:B8"/>
    <mergeCell ref="C8:F8"/>
    <mergeCell ref="G8:H8"/>
    <mergeCell ref="I8:J8"/>
    <mergeCell ref="K8:L8"/>
    <mergeCell ref="M8:N8"/>
    <mergeCell ref="AA8:AC8"/>
    <mergeCell ref="O8:P8"/>
    <mergeCell ref="Q8:R8"/>
    <mergeCell ref="S8:T8"/>
    <mergeCell ref="U8:V8"/>
    <mergeCell ref="W8:X8"/>
    <mergeCell ref="Y8:Z8"/>
    <mergeCell ref="U9:V9"/>
    <mergeCell ref="W9:X9"/>
    <mergeCell ref="Y9:Z9"/>
    <mergeCell ref="AA9:AC9"/>
    <mergeCell ref="A9:B9"/>
    <mergeCell ref="C9:F9"/>
    <mergeCell ref="G9:H9"/>
    <mergeCell ref="AA6:AC6"/>
    <mergeCell ref="A7:B7"/>
    <mergeCell ref="C7:F7"/>
    <mergeCell ref="G7:H7"/>
    <mergeCell ref="I7:J7"/>
    <mergeCell ref="K7:L7"/>
    <mergeCell ref="M7:N7"/>
    <mergeCell ref="O7:P7"/>
    <mergeCell ref="Q7:R7"/>
    <mergeCell ref="S7:T7"/>
    <mergeCell ref="O6:P6"/>
    <mergeCell ref="Q6:R6"/>
    <mergeCell ref="S6:T6"/>
    <mergeCell ref="U6:V6"/>
    <mergeCell ref="W6:X6"/>
    <mergeCell ref="Y6:Z6"/>
    <mergeCell ref="A6:B6"/>
    <mergeCell ref="C6:F6"/>
    <mergeCell ref="G6:H6"/>
    <mergeCell ref="I6:J6"/>
    <mergeCell ref="K6:L6"/>
    <mergeCell ref="M6:N6"/>
    <mergeCell ref="U7:V7"/>
    <mergeCell ref="W7:X7"/>
    <mergeCell ref="S4:T5"/>
    <mergeCell ref="U4:V5"/>
    <mergeCell ref="W4:X5"/>
    <mergeCell ref="Y4:Z5"/>
    <mergeCell ref="AA4:AC5"/>
    <mergeCell ref="AF4:AJ4"/>
    <mergeCell ref="A1:AC1"/>
    <mergeCell ref="A2:AC2"/>
    <mergeCell ref="A4:B5"/>
    <mergeCell ref="C4:F5"/>
    <mergeCell ref="G4:H5"/>
    <mergeCell ref="I4:J5"/>
    <mergeCell ref="K4:L5"/>
    <mergeCell ref="M4:N5"/>
    <mergeCell ref="O4:P5"/>
    <mergeCell ref="Q4:R5"/>
  </mergeCells>
  <phoneticPr fontId="4"/>
  <dataValidations count="1">
    <dataValidation type="list" allowBlank="1" showInputMessage="1" showErrorMessage="1" sqref="C6:F13">
      <formula1>"基礎断熱,玄関土間,勝手口土間,その他"</formula1>
    </dataValidation>
  </dataValidations>
  <pageMargins left="0.70866141732283472" right="0.70866141732283472" top="0.74803149606299213" bottom="0.74803149606299213" header="0.31496062992125984" footer="0.31496062992125984"/>
  <pageSetup paperSize="9" scale="76" orientation="portrait" r:id="rId1"/>
  <headerFooter>
    <oddHeader>&amp;Rver. 2.3[H28]</oddHeader>
    <oddFooter>&amp;Cⓒ　2022 hyoukakyoukai.All right reserved</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50"/>
  </sheetPr>
  <dimension ref="B2:F18"/>
  <sheetViews>
    <sheetView showGridLines="0" zoomScale="90" zoomScaleNormal="90" zoomScaleSheetLayoutView="100" workbookViewId="0">
      <selection activeCell="B16" sqref="B16"/>
    </sheetView>
  </sheetViews>
  <sheetFormatPr defaultColWidth="9" defaultRowHeight="11.95"/>
  <cols>
    <col min="1" max="1" width="0.90625" style="59" customWidth="1"/>
    <col min="2" max="2" width="21.08984375" style="59" customWidth="1"/>
    <col min="3" max="3" width="3.453125" style="81" bestFit="1" customWidth="1"/>
    <col min="4" max="4" width="20.36328125" style="59" customWidth="1"/>
    <col min="5" max="5" width="48.08984375" style="59" customWidth="1"/>
    <col min="6" max="6" width="12.6328125" style="59" bestFit="1" customWidth="1"/>
    <col min="7" max="7" width="0.90625" style="59" customWidth="1"/>
    <col min="8" max="16384" width="9" style="59"/>
  </cols>
  <sheetData>
    <row r="2" spans="2:6">
      <c r="B2" s="59" t="s">
        <v>170</v>
      </c>
    </row>
    <row r="3" spans="2:6" s="81" customFormat="1" ht="23.85">
      <c r="B3" s="80" t="s">
        <v>171</v>
      </c>
      <c r="C3" s="60" t="s">
        <v>172</v>
      </c>
      <c r="D3" s="61" t="s">
        <v>173</v>
      </c>
      <c r="E3" s="62" t="s">
        <v>66</v>
      </c>
      <c r="F3" s="78" t="s">
        <v>174</v>
      </c>
    </row>
    <row r="4" spans="2:6">
      <c r="B4" s="1017" t="s">
        <v>175</v>
      </c>
      <c r="C4" s="63" t="s">
        <v>176</v>
      </c>
      <c r="D4" s="64" t="s">
        <v>178</v>
      </c>
      <c r="E4" s="65" t="s">
        <v>177</v>
      </c>
      <c r="F4" s="1018">
        <v>44298</v>
      </c>
    </row>
    <row r="5" spans="2:6">
      <c r="B5" s="662"/>
      <c r="C5" s="63" t="s">
        <v>180</v>
      </c>
      <c r="D5" s="66" t="s">
        <v>179</v>
      </c>
      <c r="E5" s="67" t="s">
        <v>182</v>
      </c>
      <c r="F5" s="1019"/>
    </row>
    <row r="6" spans="2:6">
      <c r="B6" s="662"/>
      <c r="C6" s="79" t="s">
        <v>184</v>
      </c>
      <c r="D6" s="66" t="s">
        <v>181</v>
      </c>
      <c r="E6" s="67" t="s">
        <v>183</v>
      </c>
      <c r="F6" s="1019"/>
    </row>
    <row r="7" spans="2:6">
      <c r="B7" s="1020" t="s">
        <v>224</v>
      </c>
      <c r="C7" s="63" t="s">
        <v>176</v>
      </c>
      <c r="D7" s="83" t="s">
        <v>178</v>
      </c>
      <c r="E7" s="84" t="s">
        <v>225</v>
      </c>
      <c r="F7" s="1018">
        <v>44424</v>
      </c>
    </row>
    <row r="8" spans="2:6">
      <c r="B8" s="1020"/>
      <c r="C8" s="63" t="s">
        <v>180</v>
      </c>
      <c r="D8" s="87" t="s">
        <v>231</v>
      </c>
      <c r="E8" s="88" t="s">
        <v>232</v>
      </c>
      <c r="F8" s="1019"/>
    </row>
    <row r="9" spans="2:6">
      <c r="B9" s="1020"/>
      <c r="C9" s="82" t="s">
        <v>230</v>
      </c>
      <c r="D9" s="87" t="s">
        <v>227</v>
      </c>
      <c r="E9" s="88" t="s">
        <v>233</v>
      </c>
      <c r="F9" s="1019"/>
    </row>
    <row r="10" spans="2:6" ht="23.85">
      <c r="B10" s="1020"/>
      <c r="C10" s="60" t="s">
        <v>260</v>
      </c>
      <c r="D10" s="85" t="s">
        <v>227</v>
      </c>
      <c r="E10" s="86" t="s">
        <v>228</v>
      </c>
      <c r="F10" s="1021"/>
    </row>
    <row r="11" spans="2:6">
      <c r="B11" s="1017" t="s">
        <v>284</v>
      </c>
      <c r="C11" s="131" t="s">
        <v>176</v>
      </c>
      <c r="D11" s="83" t="s">
        <v>273</v>
      </c>
      <c r="E11" s="84" t="s">
        <v>274</v>
      </c>
      <c r="F11" s="1018">
        <v>44637</v>
      </c>
    </row>
    <row r="12" spans="2:6">
      <c r="B12" s="666"/>
      <c r="C12" s="131" t="s">
        <v>226</v>
      </c>
      <c r="D12" s="87" t="s">
        <v>229</v>
      </c>
      <c r="E12" s="88" t="s">
        <v>278</v>
      </c>
      <c r="F12" s="1019"/>
    </row>
    <row r="13" spans="2:6">
      <c r="B13" s="666"/>
      <c r="C13" s="131" t="s">
        <v>230</v>
      </c>
      <c r="D13" s="85" t="s">
        <v>261</v>
      </c>
      <c r="E13" s="86" t="s">
        <v>262</v>
      </c>
      <c r="F13" s="1019"/>
    </row>
    <row r="14" spans="2:6">
      <c r="B14" s="666"/>
      <c r="C14" s="132" t="s">
        <v>260</v>
      </c>
      <c r="D14" s="66" t="s">
        <v>231</v>
      </c>
      <c r="E14" s="133" t="s">
        <v>281</v>
      </c>
      <c r="F14" s="1019"/>
    </row>
    <row r="15" spans="2:6">
      <c r="B15" s="1021"/>
      <c r="C15" s="60" t="s">
        <v>279</v>
      </c>
      <c r="D15" s="134" t="s">
        <v>227</v>
      </c>
      <c r="E15" s="135" t="s">
        <v>280</v>
      </c>
      <c r="F15" s="1022"/>
    </row>
    <row r="16" spans="2:6">
      <c r="B16" s="136" t="s">
        <v>285</v>
      </c>
      <c r="C16" s="131" t="s">
        <v>176</v>
      </c>
      <c r="D16" s="134" t="s">
        <v>229</v>
      </c>
      <c r="E16" s="135" t="s">
        <v>286</v>
      </c>
      <c r="F16" s="137">
        <v>44662</v>
      </c>
    </row>
    <row r="17" spans="3:3">
      <c r="C17" s="59"/>
    </row>
    <row r="18" spans="3:3">
      <c r="C18" s="59"/>
    </row>
  </sheetData>
  <sheetProtection algorithmName="SHA-512" hashValue="tqrwCQ3WYf1KWtJniGDUmWnvaJvAmrDkULryHfME8SBb9sASQK7hLhEQ10IHCf+WtyGlONjT53H/Q59afROJ2w==" saltValue="j+OGaNLtQOvmh5Vht9rvBQ==" spinCount="100000" sheet="1" objects="1" scenarios="1" selectLockedCells="1"/>
  <mergeCells count="6">
    <mergeCell ref="B4:B6"/>
    <mergeCell ref="F4:F6"/>
    <mergeCell ref="B7:B10"/>
    <mergeCell ref="F7:F10"/>
    <mergeCell ref="F11:F15"/>
    <mergeCell ref="B11:B15"/>
  </mergeCells>
  <phoneticPr fontId="4"/>
  <pageMargins left="0.70866141732283472" right="0.70866141732283472" top="0.74803149606299213" bottom="0.74803149606299213" header="0.31496062992125984" footer="0.31496062992125984"/>
  <pageSetup paperSize="9" scale="83" orientation="portrait" r:id="rId1"/>
  <headerFooter>
    <oddHeader>&amp;Rver. 2.3[H28]</oddHeader>
    <oddFooter>&amp;Cⓒ　2022 hyoukakyoukai.All right reserved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U46"/>
  <sheetViews>
    <sheetView zoomScale="80" zoomScaleNormal="80" workbookViewId="0"/>
  </sheetViews>
  <sheetFormatPr defaultColWidth="8.90625" defaultRowHeight="12.95"/>
  <cols>
    <col min="2" max="5" width="25.08984375" bestFit="1" customWidth="1"/>
    <col min="6" max="9" width="17.6328125" customWidth="1"/>
    <col min="10" max="10" width="24.36328125" customWidth="1"/>
    <col min="11" max="11" width="22.6328125" customWidth="1"/>
    <col min="13" max="13" width="25.6328125" customWidth="1"/>
    <col min="14" max="14" width="2.6328125" customWidth="1"/>
    <col min="16" max="16" width="25.6328125" customWidth="1"/>
    <col min="17" max="17" width="2.6328125" customWidth="1"/>
    <col min="19" max="19" width="25.6328125" customWidth="1"/>
    <col min="20" max="20" width="2.6328125" customWidth="1"/>
    <col min="22" max="22" width="25.6328125" customWidth="1"/>
    <col min="255" max="255" width="10.08984375" customWidth="1"/>
    <col min="256" max="256" width="31.08984375" bestFit="1" customWidth="1"/>
    <col min="511" max="511" width="10.08984375" customWidth="1"/>
    <col min="512" max="512" width="31.08984375" bestFit="1" customWidth="1"/>
    <col min="767" max="767" width="10.08984375" customWidth="1"/>
    <col min="768" max="768" width="31.08984375" bestFit="1" customWidth="1"/>
    <col min="1023" max="1023" width="10.08984375" customWidth="1"/>
    <col min="1024" max="1024" width="31.08984375" bestFit="1" customWidth="1"/>
    <col min="1279" max="1279" width="10.08984375" customWidth="1"/>
    <col min="1280" max="1280" width="31.08984375" bestFit="1" customWidth="1"/>
    <col min="1535" max="1535" width="10.08984375" customWidth="1"/>
    <col min="1536" max="1536" width="31.08984375" bestFit="1" customWidth="1"/>
    <col min="1791" max="1791" width="10.08984375" customWidth="1"/>
    <col min="1792" max="1792" width="31.08984375" bestFit="1" customWidth="1"/>
    <col min="2047" max="2047" width="10.08984375" customWidth="1"/>
    <col min="2048" max="2048" width="31.08984375" bestFit="1" customWidth="1"/>
    <col min="2303" max="2303" width="10.08984375" customWidth="1"/>
    <col min="2304" max="2304" width="31.08984375" bestFit="1" customWidth="1"/>
    <col min="2559" max="2559" width="10.08984375" customWidth="1"/>
    <col min="2560" max="2560" width="31.08984375" bestFit="1" customWidth="1"/>
    <col min="2815" max="2815" width="10.08984375" customWidth="1"/>
    <col min="2816" max="2816" width="31.08984375" bestFit="1" customWidth="1"/>
    <col min="3071" max="3071" width="10.08984375" customWidth="1"/>
    <col min="3072" max="3072" width="31.08984375" bestFit="1" customWidth="1"/>
    <col min="3327" max="3327" width="10.08984375" customWidth="1"/>
    <col min="3328" max="3328" width="31.08984375" bestFit="1" customWidth="1"/>
    <col min="3583" max="3583" width="10.08984375" customWidth="1"/>
    <col min="3584" max="3584" width="31.08984375" bestFit="1" customWidth="1"/>
    <col min="3839" max="3839" width="10.08984375" customWidth="1"/>
    <col min="3840" max="3840" width="31.08984375" bestFit="1" customWidth="1"/>
    <col min="4095" max="4095" width="10.08984375" customWidth="1"/>
    <col min="4096" max="4096" width="31.08984375" bestFit="1" customWidth="1"/>
    <col min="4351" max="4351" width="10.08984375" customWidth="1"/>
    <col min="4352" max="4352" width="31.08984375" bestFit="1" customWidth="1"/>
    <col min="4607" max="4607" width="10.08984375" customWidth="1"/>
    <col min="4608" max="4608" width="31.08984375" bestFit="1" customWidth="1"/>
    <col min="4863" max="4863" width="10.08984375" customWidth="1"/>
    <col min="4864" max="4864" width="31.08984375" bestFit="1" customWidth="1"/>
    <col min="5119" max="5119" width="10.08984375" customWidth="1"/>
    <col min="5120" max="5120" width="31.08984375" bestFit="1" customWidth="1"/>
    <col min="5375" max="5375" width="10.08984375" customWidth="1"/>
    <col min="5376" max="5376" width="31.08984375" bestFit="1" customWidth="1"/>
    <col min="5631" max="5631" width="10.08984375" customWidth="1"/>
    <col min="5632" max="5632" width="31.08984375" bestFit="1" customWidth="1"/>
    <col min="5887" max="5887" width="10.08984375" customWidth="1"/>
    <col min="5888" max="5888" width="31.08984375" bestFit="1" customWidth="1"/>
    <col min="6143" max="6143" width="10.08984375" customWidth="1"/>
    <col min="6144" max="6144" width="31.08984375" bestFit="1" customWidth="1"/>
    <col min="6399" max="6399" width="10.08984375" customWidth="1"/>
    <col min="6400" max="6400" width="31.08984375" bestFit="1" customWidth="1"/>
    <col min="6655" max="6655" width="10.08984375" customWidth="1"/>
    <col min="6656" max="6656" width="31.08984375" bestFit="1" customWidth="1"/>
    <col min="6911" max="6911" width="10.08984375" customWidth="1"/>
    <col min="6912" max="6912" width="31.08984375" bestFit="1" customWidth="1"/>
    <col min="7167" max="7167" width="10.08984375" customWidth="1"/>
    <col min="7168" max="7168" width="31.08984375" bestFit="1" customWidth="1"/>
    <col min="7423" max="7423" width="10.08984375" customWidth="1"/>
    <col min="7424" max="7424" width="31.08984375" bestFit="1" customWidth="1"/>
    <col min="7679" max="7679" width="10.08984375" customWidth="1"/>
    <col min="7680" max="7680" width="31.08984375" bestFit="1" customWidth="1"/>
    <col min="7935" max="7935" width="10.08984375" customWidth="1"/>
    <col min="7936" max="7936" width="31.08984375" bestFit="1" customWidth="1"/>
    <col min="8191" max="8191" width="10.08984375" customWidth="1"/>
    <col min="8192" max="8192" width="31.08984375" bestFit="1" customWidth="1"/>
    <col min="8447" max="8447" width="10.08984375" customWidth="1"/>
    <col min="8448" max="8448" width="31.08984375" bestFit="1" customWidth="1"/>
    <col min="8703" max="8703" width="10.08984375" customWidth="1"/>
    <col min="8704" max="8704" width="31.08984375" bestFit="1" customWidth="1"/>
    <col min="8959" max="8959" width="10.08984375" customWidth="1"/>
    <col min="8960" max="8960" width="31.08984375" bestFit="1" customWidth="1"/>
    <col min="9215" max="9215" width="10.08984375" customWidth="1"/>
    <col min="9216" max="9216" width="31.08984375" bestFit="1" customWidth="1"/>
    <col min="9471" max="9471" width="10.08984375" customWidth="1"/>
    <col min="9472" max="9472" width="31.08984375" bestFit="1" customWidth="1"/>
    <col min="9727" max="9727" width="10.08984375" customWidth="1"/>
    <col min="9728" max="9728" width="31.08984375" bestFit="1" customWidth="1"/>
    <col min="9983" max="9983" width="10.08984375" customWidth="1"/>
    <col min="9984" max="9984" width="31.08984375" bestFit="1" customWidth="1"/>
    <col min="10239" max="10239" width="10.08984375" customWidth="1"/>
    <col min="10240" max="10240" width="31.08984375" bestFit="1" customWidth="1"/>
    <col min="10495" max="10495" width="10.08984375" customWidth="1"/>
    <col min="10496" max="10496" width="31.08984375" bestFit="1" customWidth="1"/>
    <col min="10751" max="10751" width="10.08984375" customWidth="1"/>
    <col min="10752" max="10752" width="31.08984375" bestFit="1" customWidth="1"/>
    <col min="11007" max="11007" width="10.08984375" customWidth="1"/>
    <col min="11008" max="11008" width="31.08984375" bestFit="1" customWidth="1"/>
    <col min="11263" max="11263" width="10.08984375" customWidth="1"/>
    <col min="11264" max="11264" width="31.08984375" bestFit="1" customWidth="1"/>
    <col min="11519" max="11519" width="10.08984375" customWidth="1"/>
    <col min="11520" max="11520" width="31.08984375" bestFit="1" customWidth="1"/>
    <col min="11775" max="11775" width="10.08984375" customWidth="1"/>
    <col min="11776" max="11776" width="31.08984375" bestFit="1" customWidth="1"/>
    <col min="12031" max="12031" width="10.08984375" customWidth="1"/>
    <col min="12032" max="12032" width="31.08984375" bestFit="1" customWidth="1"/>
    <col min="12287" max="12287" width="10.08984375" customWidth="1"/>
    <col min="12288" max="12288" width="31.08984375" bestFit="1" customWidth="1"/>
    <col min="12543" max="12543" width="10.08984375" customWidth="1"/>
    <col min="12544" max="12544" width="31.08984375" bestFit="1" customWidth="1"/>
    <col min="12799" max="12799" width="10.08984375" customWidth="1"/>
    <col min="12800" max="12800" width="31.08984375" bestFit="1" customWidth="1"/>
    <col min="13055" max="13055" width="10.08984375" customWidth="1"/>
    <col min="13056" max="13056" width="31.08984375" bestFit="1" customWidth="1"/>
    <col min="13311" max="13311" width="10.08984375" customWidth="1"/>
    <col min="13312" max="13312" width="31.08984375" bestFit="1" customWidth="1"/>
    <col min="13567" max="13567" width="10.08984375" customWidth="1"/>
    <col min="13568" max="13568" width="31.08984375" bestFit="1" customWidth="1"/>
    <col min="13823" max="13823" width="10.08984375" customWidth="1"/>
    <col min="13824" max="13824" width="31.08984375" bestFit="1" customWidth="1"/>
    <col min="14079" max="14079" width="10.08984375" customWidth="1"/>
    <col min="14080" max="14080" width="31.08984375" bestFit="1" customWidth="1"/>
    <col min="14335" max="14335" width="10.08984375" customWidth="1"/>
    <col min="14336" max="14336" width="31.08984375" bestFit="1" customWidth="1"/>
    <col min="14591" max="14591" width="10.08984375" customWidth="1"/>
    <col min="14592" max="14592" width="31.08984375" bestFit="1" customWidth="1"/>
    <col min="14847" max="14847" width="10.08984375" customWidth="1"/>
    <col min="14848" max="14848" width="31.08984375" bestFit="1" customWidth="1"/>
    <col min="15103" max="15103" width="10.08984375" customWidth="1"/>
    <col min="15104" max="15104" width="31.08984375" bestFit="1" customWidth="1"/>
    <col min="15359" max="15359" width="10.08984375" customWidth="1"/>
    <col min="15360" max="15360" width="31.08984375" bestFit="1" customWidth="1"/>
    <col min="15615" max="15615" width="10.08984375" customWidth="1"/>
    <col min="15616" max="15616" width="31.08984375" bestFit="1" customWidth="1"/>
    <col min="15871" max="15871" width="10.08984375" customWidth="1"/>
    <col min="15872" max="15872" width="31.08984375" bestFit="1" customWidth="1"/>
    <col min="16127" max="16127" width="10.08984375" customWidth="1"/>
    <col min="16128" max="16128" width="31.08984375" bestFit="1" customWidth="1"/>
  </cols>
  <sheetData>
    <row r="1" spans="2:13">
      <c r="B1" s="143" t="s">
        <v>322</v>
      </c>
      <c r="C1" s="143" t="s">
        <v>321</v>
      </c>
      <c r="D1" s="143" t="s">
        <v>320</v>
      </c>
      <c r="E1" s="143" t="s">
        <v>319</v>
      </c>
      <c r="F1" s="142" t="s">
        <v>318</v>
      </c>
      <c r="G1" s="141" t="s">
        <v>317</v>
      </c>
      <c r="H1" s="141" t="s">
        <v>316</v>
      </c>
      <c r="I1" s="140" t="s">
        <v>315</v>
      </c>
      <c r="J1" s="209" t="s">
        <v>438</v>
      </c>
      <c r="K1" s="209" t="s">
        <v>439</v>
      </c>
      <c r="M1" s="226" t="s">
        <v>547</v>
      </c>
    </row>
    <row r="3" spans="2:13" ht="13.5" customHeight="1">
      <c r="B3" s="223" t="s">
        <v>314</v>
      </c>
      <c r="C3" s="223" t="s">
        <v>314</v>
      </c>
      <c r="D3" s="223" t="s">
        <v>314</v>
      </c>
      <c r="E3" s="223" t="s">
        <v>313</v>
      </c>
      <c r="F3" t="s">
        <v>295</v>
      </c>
      <c r="G3" t="s">
        <v>295</v>
      </c>
      <c r="H3" t="s">
        <v>295</v>
      </c>
      <c r="I3" t="s">
        <v>295</v>
      </c>
      <c r="J3" s="236" t="s">
        <v>323</v>
      </c>
      <c r="K3" s="237" t="s">
        <v>441</v>
      </c>
      <c r="M3" t="str">
        <f>J3</f>
        <v>コンクリート</v>
      </c>
    </row>
    <row r="4" spans="2:13">
      <c r="B4" s="223" t="s">
        <v>312</v>
      </c>
      <c r="C4" s="223" t="s">
        <v>312</v>
      </c>
      <c r="D4" s="223" t="s">
        <v>312</v>
      </c>
      <c r="E4" s="223" t="s">
        <v>311</v>
      </c>
      <c r="F4" t="s">
        <v>291</v>
      </c>
      <c r="G4" t="s">
        <v>291</v>
      </c>
      <c r="H4" t="s">
        <v>291</v>
      </c>
      <c r="I4" t="s">
        <v>291</v>
      </c>
      <c r="J4" s="238"/>
      <c r="K4" s="237" t="s">
        <v>442</v>
      </c>
    </row>
    <row r="5" spans="2:13">
      <c r="B5" s="223" t="s">
        <v>310</v>
      </c>
      <c r="C5" s="223" t="s">
        <v>310</v>
      </c>
      <c r="D5" s="223" t="s">
        <v>310</v>
      </c>
      <c r="E5" s="223" t="s">
        <v>564</v>
      </c>
      <c r="F5" t="s">
        <v>292</v>
      </c>
      <c r="G5" t="s">
        <v>292</v>
      </c>
      <c r="H5" t="s">
        <v>292</v>
      </c>
      <c r="I5" t="s">
        <v>292</v>
      </c>
      <c r="J5" s="237"/>
      <c r="K5" s="237" t="s">
        <v>443</v>
      </c>
      <c r="M5" s="227" t="str">
        <f t="shared" ref="M5:M15" si="0">K3</f>
        <v>発泡系断熱材（λ40）</v>
      </c>
    </row>
    <row r="6" spans="2:13">
      <c r="B6" s="223" t="s">
        <v>309</v>
      </c>
      <c r="C6" s="223" t="s">
        <v>309</v>
      </c>
      <c r="D6" s="223" t="s">
        <v>309</v>
      </c>
      <c r="E6" s="223" t="s">
        <v>307</v>
      </c>
      <c r="F6" t="s">
        <v>290</v>
      </c>
      <c r="G6" t="s">
        <v>290</v>
      </c>
      <c r="H6" t="s">
        <v>290</v>
      </c>
      <c r="I6" t="s">
        <v>290</v>
      </c>
      <c r="J6" s="237"/>
      <c r="K6" s="237" t="s">
        <v>444</v>
      </c>
      <c r="M6" s="227" t="str">
        <f t="shared" si="0"/>
        <v>発泡系断熱材（λ38）</v>
      </c>
    </row>
    <row r="7" spans="2:13">
      <c r="B7" s="223" t="s">
        <v>308</v>
      </c>
      <c r="C7" s="223" t="s">
        <v>307</v>
      </c>
      <c r="D7" s="223" t="s">
        <v>307</v>
      </c>
      <c r="E7" s="223" t="s">
        <v>305</v>
      </c>
      <c r="F7" t="s">
        <v>289</v>
      </c>
      <c r="G7" t="s">
        <v>289</v>
      </c>
      <c r="H7" t="s">
        <v>289</v>
      </c>
      <c r="I7" t="s">
        <v>289</v>
      </c>
      <c r="J7" s="237"/>
      <c r="K7" s="237" t="s">
        <v>445</v>
      </c>
      <c r="M7" s="227" t="str">
        <f t="shared" si="0"/>
        <v>発泡系断熱材（λ36）</v>
      </c>
    </row>
    <row r="8" spans="2:13">
      <c r="B8" s="223" t="s">
        <v>305</v>
      </c>
      <c r="C8" s="223" t="s">
        <v>305</v>
      </c>
      <c r="D8" s="223" t="s">
        <v>305</v>
      </c>
      <c r="E8" s="223" t="s">
        <v>306</v>
      </c>
      <c r="F8" t="s">
        <v>288</v>
      </c>
      <c r="G8" t="s">
        <v>288</v>
      </c>
      <c r="H8" t="s">
        <v>288</v>
      </c>
      <c r="I8" t="s">
        <v>288</v>
      </c>
      <c r="J8" s="237"/>
      <c r="K8" s="237" t="s">
        <v>446</v>
      </c>
      <c r="M8" s="227" t="str">
        <f t="shared" si="0"/>
        <v>発泡系断熱材（λ34）</v>
      </c>
    </row>
    <row r="9" spans="2:13">
      <c r="B9" s="223" t="s">
        <v>301</v>
      </c>
      <c r="C9" s="223" t="s">
        <v>301</v>
      </c>
      <c r="D9" s="223" t="s">
        <v>303</v>
      </c>
      <c r="E9" s="223" t="s">
        <v>304</v>
      </c>
      <c r="F9" t="s">
        <v>294</v>
      </c>
      <c r="G9" t="s">
        <v>294</v>
      </c>
      <c r="H9" t="s">
        <v>294</v>
      </c>
      <c r="I9" t="s">
        <v>294</v>
      </c>
      <c r="J9" s="237"/>
      <c r="K9" s="237" t="s">
        <v>447</v>
      </c>
      <c r="M9" s="227" t="str">
        <f t="shared" si="0"/>
        <v>発泡系断熱材（λ28）</v>
      </c>
    </row>
    <row r="10" spans="2:13">
      <c r="B10" s="223" t="s">
        <v>300</v>
      </c>
      <c r="C10" s="223" t="s">
        <v>300</v>
      </c>
      <c r="D10" s="223" t="s">
        <v>302</v>
      </c>
      <c r="E10" s="223" t="s">
        <v>297</v>
      </c>
      <c r="J10" s="237"/>
      <c r="K10" s="237" t="s">
        <v>448</v>
      </c>
      <c r="M10" s="227" t="str">
        <f t="shared" si="0"/>
        <v>発泡系断熱材（λ26）</v>
      </c>
    </row>
    <row r="11" spans="2:13">
      <c r="B11" s="223" t="s">
        <v>298</v>
      </c>
      <c r="C11" s="223" t="s">
        <v>298</v>
      </c>
      <c r="D11" s="223" t="s">
        <v>301</v>
      </c>
      <c r="E11" s="223" t="s">
        <v>296</v>
      </c>
      <c r="J11" s="237"/>
      <c r="K11" s="237" t="s">
        <v>449</v>
      </c>
      <c r="M11" s="227" t="str">
        <f t="shared" si="0"/>
        <v>発泡系断熱材（λ24）</v>
      </c>
    </row>
    <row r="12" spans="2:13">
      <c r="B12" s="223" t="s">
        <v>299</v>
      </c>
      <c r="C12" s="223" t="s">
        <v>299</v>
      </c>
      <c r="D12" s="223" t="s">
        <v>300</v>
      </c>
      <c r="E12" s="138"/>
      <c r="J12" s="238"/>
      <c r="K12" s="237" t="s">
        <v>450</v>
      </c>
      <c r="M12" s="227" t="str">
        <f t="shared" si="0"/>
        <v>発泡系断熱材（λ22）</v>
      </c>
    </row>
    <row r="13" spans="2:13">
      <c r="B13" s="223" t="s">
        <v>297</v>
      </c>
      <c r="C13" s="223" t="s">
        <v>297</v>
      </c>
      <c r="D13" s="223" t="s">
        <v>298</v>
      </c>
      <c r="E13" s="139" t="s">
        <v>293</v>
      </c>
      <c r="J13" s="238"/>
      <c r="K13" s="237" t="s">
        <v>451</v>
      </c>
      <c r="M13" s="227" t="str">
        <f t="shared" si="0"/>
        <v>発泡系断熱材（λ21）</v>
      </c>
    </row>
    <row r="14" spans="2:13">
      <c r="B14" s="223" t="s">
        <v>296</v>
      </c>
      <c r="C14" s="223" t="s">
        <v>296</v>
      </c>
      <c r="D14" s="223" t="s">
        <v>297</v>
      </c>
      <c r="E14" s="139"/>
      <c r="J14" s="238"/>
      <c r="K14" s="236"/>
      <c r="M14" s="227" t="str">
        <f t="shared" si="0"/>
        <v>発泡系断熱材（λ20）</v>
      </c>
    </row>
    <row r="15" spans="2:13">
      <c r="B15" s="223"/>
      <c r="C15" s="223"/>
      <c r="D15" s="223" t="s">
        <v>296</v>
      </c>
      <c r="E15" s="224" t="s">
        <v>291</v>
      </c>
      <c r="J15" s="210"/>
      <c r="M15" s="227" t="str">
        <f t="shared" si="0"/>
        <v>発泡系断熱材（λ18）</v>
      </c>
    </row>
    <row r="16" spans="2:13">
      <c r="B16" s="139" t="s">
        <v>293</v>
      </c>
      <c r="C16" s="139" t="s">
        <v>293</v>
      </c>
      <c r="D16" s="223"/>
      <c r="E16" s="224" t="s">
        <v>294</v>
      </c>
      <c r="J16" s="210"/>
    </row>
    <row r="17" spans="2:13">
      <c r="B17" s="139"/>
      <c r="C17" s="139"/>
      <c r="D17" s="139" t="s">
        <v>293</v>
      </c>
      <c r="E17" s="224" t="s">
        <v>549</v>
      </c>
    </row>
    <row r="18" spans="2:13">
      <c r="B18" s="224" t="s">
        <v>295</v>
      </c>
      <c r="C18" s="224" t="s">
        <v>295</v>
      </c>
      <c r="D18" s="139"/>
      <c r="E18" s="224" t="s">
        <v>551</v>
      </c>
    </row>
    <row r="19" spans="2:13">
      <c r="B19" s="224" t="s">
        <v>291</v>
      </c>
      <c r="C19" s="224" t="s">
        <v>291</v>
      </c>
      <c r="D19" s="224" t="s">
        <v>295</v>
      </c>
      <c r="E19" s="224" t="s">
        <v>553</v>
      </c>
    </row>
    <row r="20" spans="2:13">
      <c r="B20" s="224" t="s">
        <v>290</v>
      </c>
      <c r="C20" s="224" t="s">
        <v>290</v>
      </c>
      <c r="D20" s="224" t="s">
        <v>291</v>
      </c>
      <c r="E20" s="224" t="s">
        <v>555</v>
      </c>
    </row>
    <row r="21" spans="2:13">
      <c r="B21" s="224" t="s">
        <v>289</v>
      </c>
      <c r="C21" s="224" t="s">
        <v>289</v>
      </c>
      <c r="D21" s="224" t="s">
        <v>290</v>
      </c>
      <c r="E21" s="224" t="s">
        <v>557</v>
      </c>
    </row>
    <row r="22" spans="2:13">
      <c r="B22" s="224" t="s">
        <v>288</v>
      </c>
      <c r="C22" s="224" t="s">
        <v>544</v>
      </c>
      <c r="D22" s="224" t="s">
        <v>289</v>
      </c>
      <c r="E22" s="231"/>
      <c r="M22" s="227"/>
    </row>
    <row r="23" spans="2:13">
      <c r="B23" s="224" t="s">
        <v>550</v>
      </c>
      <c r="C23" s="224" t="s">
        <v>550</v>
      </c>
      <c r="D23" s="224" t="s">
        <v>288</v>
      </c>
    </row>
    <row r="24" spans="2:13">
      <c r="B24" s="224" t="s">
        <v>552</v>
      </c>
      <c r="C24" s="224" t="s">
        <v>552</v>
      </c>
      <c r="D24" s="224" t="s">
        <v>550</v>
      </c>
    </row>
    <row r="25" spans="2:13">
      <c r="B25" s="224" t="s">
        <v>554</v>
      </c>
      <c r="C25" s="224" t="s">
        <v>554</v>
      </c>
      <c r="D25" s="224" t="s">
        <v>552</v>
      </c>
    </row>
    <row r="26" spans="2:13">
      <c r="B26" s="224" t="s">
        <v>556</v>
      </c>
      <c r="C26" s="224" t="s">
        <v>556</v>
      </c>
      <c r="D26" s="224" t="s">
        <v>554</v>
      </c>
      <c r="F26" s="230"/>
    </row>
    <row r="27" spans="2:13">
      <c r="B27" s="224" t="s">
        <v>558</v>
      </c>
      <c r="C27" s="224" t="s">
        <v>558</v>
      </c>
      <c r="D27" s="224" t="s">
        <v>556</v>
      </c>
      <c r="F27" s="230"/>
    </row>
    <row r="28" spans="2:13">
      <c r="B28" s="224" t="s">
        <v>548</v>
      </c>
      <c r="C28" s="224" t="s">
        <v>548</v>
      </c>
      <c r="D28" s="224" t="s">
        <v>558</v>
      </c>
      <c r="E28" s="1"/>
      <c r="F28" s="230"/>
    </row>
    <row r="29" spans="2:13">
      <c r="B29" s="224" t="s">
        <v>559</v>
      </c>
      <c r="C29" s="224" t="s">
        <v>559</v>
      </c>
      <c r="D29" s="224" t="s">
        <v>548</v>
      </c>
      <c r="E29" s="1"/>
      <c r="F29" s="230"/>
    </row>
    <row r="30" spans="2:13">
      <c r="B30" s="211"/>
      <c r="D30" s="224" t="s">
        <v>559</v>
      </c>
      <c r="E30" s="1"/>
      <c r="F30" s="230"/>
    </row>
    <row r="35" spans="2:21">
      <c r="I35" s="3"/>
    </row>
    <row r="36" spans="2:21">
      <c r="B36" s="232"/>
    </row>
    <row r="37" spans="2:21">
      <c r="I37" s="118"/>
    </row>
    <row r="38" spans="2:21">
      <c r="B38" s="232"/>
    </row>
    <row r="39" spans="2:21">
      <c r="I39" s="1"/>
    </row>
    <row r="41" spans="2:21">
      <c r="I41" s="1"/>
    </row>
    <row r="43" spans="2:21">
      <c r="I43" s="38"/>
    </row>
    <row r="46" spans="2:21">
      <c r="M46" s="3"/>
      <c r="O46" s="118"/>
      <c r="Q46" s="1"/>
      <c r="S46" s="1"/>
      <c r="U46" s="38"/>
    </row>
  </sheetData>
  <sheetProtection algorithmName="SHA-512" hashValue="LFa+uNPqU4ikaemPpeFJEUHe8kQG6kIpjXyG4ubeCzsnJlQ73omcEnrqZh0TFL6Nsf1ufuR524dCRt8FZ9cw8Q==" saltValue="/g/+H73o/m6kLCkVq2LAwg==" spinCount="100000" sheet="1" objects="1" scenarios="1"/>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01"/>
  <sheetViews>
    <sheetView zoomScale="80" zoomScaleNormal="80" workbookViewId="0">
      <selection activeCell="C59" sqref="C59"/>
    </sheetView>
  </sheetViews>
  <sheetFormatPr defaultColWidth="8.90625" defaultRowHeight="12.95"/>
  <cols>
    <col min="1" max="1" width="12.90625" style="370" customWidth="1"/>
    <col min="2" max="2" width="31.08984375" style="370" bestFit="1" customWidth="1"/>
    <col min="3" max="5" width="8.90625" style="370"/>
    <col min="257" max="257" width="10.08984375" customWidth="1"/>
    <col min="258" max="258" width="31.08984375" bestFit="1" customWidth="1"/>
    <col min="513" max="513" width="10.08984375" customWidth="1"/>
    <col min="514" max="514" width="31.08984375" bestFit="1" customWidth="1"/>
    <col min="769" max="769" width="10.08984375" customWidth="1"/>
    <col min="770" max="770" width="31.08984375" bestFit="1" customWidth="1"/>
    <col min="1025" max="1025" width="10.08984375" customWidth="1"/>
    <col min="1026" max="1026" width="31.08984375" bestFit="1" customWidth="1"/>
    <col min="1281" max="1281" width="10.08984375" customWidth="1"/>
    <col min="1282" max="1282" width="31.08984375" bestFit="1" customWidth="1"/>
    <col min="1537" max="1537" width="10.08984375" customWidth="1"/>
    <col min="1538" max="1538" width="31.08984375" bestFit="1" customWidth="1"/>
    <col min="1793" max="1793" width="10.08984375" customWidth="1"/>
    <col min="1794" max="1794" width="31.08984375" bestFit="1" customWidth="1"/>
    <col min="2049" max="2049" width="10.08984375" customWidth="1"/>
    <col min="2050" max="2050" width="31.08984375" bestFit="1" customWidth="1"/>
    <col min="2305" max="2305" width="10.08984375" customWidth="1"/>
    <col min="2306" max="2306" width="31.08984375" bestFit="1" customWidth="1"/>
    <col min="2561" max="2561" width="10.08984375" customWidth="1"/>
    <col min="2562" max="2562" width="31.08984375" bestFit="1" customWidth="1"/>
    <col min="2817" max="2817" width="10.08984375" customWidth="1"/>
    <col min="2818" max="2818" width="31.08984375" bestFit="1" customWidth="1"/>
    <col min="3073" max="3073" width="10.08984375" customWidth="1"/>
    <col min="3074" max="3074" width="31.08984375" bestFit="1" customWidth="1"/>
    <col min="3329" max="3329" width="10.08984375" customWidth="1"/>
    <col min="3330" max="3330" width="31.08984375" bestFit="1" customWidth="1"/>
    <col min="3585" max="3585" width="10.08984375" customWidth="1"/>
    <col min="3586" max="3586" width="31.08984375" bestFit="1" customWidth="1"/>
    <col min="3841" max="3841" width="10.08984375" customWidth="1"/>
    <col min="3842" max="3842" width="31.08984375" bestFit="1" customWidth="1"/>
    <col min="4097" max="4097" width="10.08984375" customWidth="1"/>
    <col min="4098" max="4098" width="31.08984375" bestFit="1" customWidth="1"/>
    <col min="4353" max="4353" width="10.08984375" customWidth="1"/>
    <col min="4354" max="4354" width="31.08984375" bestFit="1" customWidth="1"/>
    <col min="4609" max="4609" width="10.08984375" customWidth="1"/>
    <col min="4610" max="4610" width="31.08984375" bestFit="1" customWidth="1"/>
    <col min="4865" max="4865" width="10.08984375" customWidth="1"/>
    <col min="4866" max="4866" width="31.08984375" bestFit="1" customWidth="1"/>
    <col min="5121" max="5121" width="10.08984375" customWidth="1"/>
    <col min="5122" max="5122" width="31.08984375" bestFit="1" customWidth="1"/>
    <col min="5377" max="5377" width="10.08984375" customWidth="1"/>
    <col min="5378" max="5378" width="31.08984375" bestFit="1" customWidth="1"/>
    <col min="5633" max="5633" width="10.08984375" customWidth="1"/>
    <col min="5634" max="5634" width="31.08984375" bestFit="1" customWidth="1"/>
    <col min="5889" max="5889" width="10.08984375" customWidth="1"/>
    <col min="5890" max="5890" width="31.08984375" bestFit="1" customWidth="1"/>
    <col min="6145" max="6145" width="10.08984375" customWidth="1"/>
    <col min="6146" max="6146" width="31.08984375" bestFit="1" customWidth="1"/>
    <col min="6401" max="6401" width="10.08984375" customWidth="1"/>
    <col min="6402" max="6402" width="31.08984375" bestFit="1" customWidth="1"/>
    <col min="6657" max="6657" width="10.08984375" customWidth="1"/>
    <col min="6658" max="6658" width="31.08984375" bestFit="1" customWidth="1"/>
    <col min="6913" max="6913" width="10.08984375" customWidth="1"/>
    <col min="6914" max="6914" width="31.08984375" bestFit="1" customWidth="1"/>
    <col min="7169" max="7169" width="10.08984375" customWidth="1"/>
    <col min="7170" max="7170" width="31.08984375" bestFit="1" customWidth="1"/>
    <col min="7425" max="7425" width="10.08984375" customWidth="1"/>
    <col min="7426" max="7426" width="31.08984375" bestFit="1" customWidth="1"/>
    <col min="7681" max="7681" width="10.08984375" customWidth="1"/>
    <col min="7682" max="7682" width="31.08984375" bestFit="1" customWidth="1"/>
    <col min="7937" max="7937" width="10.08984375" customWidth="1"/>
    <col min="7938" max="7938" width="31.08984375" bestFit="1" customWidth="1"/>
    <col min="8193" max="8193" width="10.08984375" customWidth="1"/>
    <col min="8194" max="8194" width="31.08984375" bestFit="1" customWidth="1"/>
    <col min="8449" max="8449" width="10.08984375" customWidth="1"/>
    <col min="8450" max="8450" width="31.08984375" bestFit="1" customWidth="1"/>
    <col min="8705" max="8705" width="10.08984375" customWidth="1"/>
    <col min="8706" max="8706" width="31.08984375" bestFit="1" customWidth="1"/>
    <col min="8961" max="8961" width="10.08984375" customWidth="1"/>
    <col min="8962" max="8962" width="31.08984375" bestFit="1" customWidth="1"/>
    <col min="9217" max="9217" width="10.08984375" customWidth="1"/>
    <col min="9218" max="9218" width="31.08984375" bestFit="1" customWidth="1"/>
    <col min="9473" max="9473" width="10.08984375" customWidth="1"/>
    <col min="9474" max="9474" width="31.08984375" bestFit="1" customWidth="1"/>
    <col min="9729" max="9729" width="10.08984375" customWidth="1"/>
    <col min="9730" max="9730" width="31.08984375" bestFit="1" customWidth="1"/>
    <col min="9985" max="9985" width="10.08984375" customWidth="1"/>
    <col min="9986" max="9986" width="31.08984375" bestFit="1" customWidth="1"/>
    <col min="10241" max="10241" width="10.08984375" customWidth="1"/>
    <col min="10242" max="10242" width="31.08984375" bestFit="1" customWidth="1"/>
    <col min="10497" max="10497" width="10.08984375" customWidth="1"/>
    <col min="10498" max="10498" width="31.08984375" bestFit="1" customWidth="1"/>
    <col min="10753" max="10753" width="10.08984375" customWidth="1"/>
    <col min="10754" max="10754" width="31.08984375" bestFit="1" customWidth="1"/>
    <col min="11009" max="11009" width="10.08984375" customWidth="1"/>
    <col min="11010" max="11010" width="31.08984375" bestFit="1" customWidth="1"/>
    <col min="11265" max="11265" width="10.08984375" customWidth="1"/>
    <col min="11266" max="11266" width="31.08984375" bestFit="1" customWidth="1"/>
    <col min="11521" max="11521" width="10.08984375" customWidth="1"/>
    <col min="11522" max="11522" width="31.08984375" bestFit="1" customWidth="1"/>
    <col min="11777" max="11777" width="10.08984375" customWidth="1"/>
    <col min="11778" max="11778" width="31.08984375" bestFit="1" customWidth="1"/>
    <col min="12033" max="12033" width="10.08984375" customWidth="1"/>
    <col min="12034" max="12034" width="31.08984375" bestFit="1" customWidth="1"/>
    <col min="12289" max="12289" width="10.08984375" customWidth="1"/>
    <col min="12290" max="12290" width="31.08984375" bestFit="1" customWidth="1"/>
    <col min="12545" max="12545" width="10.08984375" customWidth="1"/>
    <col min="12546" max="12546" width="31.08984375" bestFit="1" customWidth="1"/>
    <col min="12801" max="12801" width="10.08984375" customWidth="1"/>
    <col min="12802" max="12802" width="31.08984375" bestFit="1" customWidth="1"/>
    <col min="13057" max="13057" width="10.08984375" customWidth="1"/>
    <col min="13058" max="13058" width="31.08984375" bestFit="1" customWidth="1"/>
    <col min="13313" max="13313" width="10.08984375" customWidth="1"/>
    <col min="13314" max="13314" width="31.08984375" bestFit="1" customWidth="1"/>
    <col min="13569" max="13569" width="10.08984375" customWidth="1"/>
    <col min="13570" max="13570" width="31.08984375" bestFit="1" customWidth="1"/>
    <col min="13825" max="13825" width="10.08984375" customWidth="1"/>
    <col min="13826" max="13826" width="31.08984375" bestFit="1" customWidth="1"/>
    <col min="14081" max="14081" width="10.08984375" customWidth="1"/>
    <col min="14082" max="14082" width="31.08984375" bestFit="1" customWidth="1"/>
    <col min="14337" max="14337" width="10.08984375" customWidth="1"/>
    <col min="14338" max="14338" width="31.08984375" bestFit="1" customWidth="1"/>
    <col min="14593" max="14593" width="10.08984375" customWidth="1"/>
    <col min="14594" max="14594" width="31.08984375" bestFit="1" customWidth="1"/>
    <col min="14849" max="14849" width="10.08984375" customWidth="1"/>
    <col min="14850" max="14850" width="31.08984375" bestFit="1" customWidth="1"/>
    <col min="15105" max="15105" width="10.08984375" customWidth="1"/>
    <col min="15106" max="15106" width="31.08984375" bestFit="1" customWidth="1"/>
    <col min="15361" max="15361" width="10.08984375" customWidth="1"/>
    <col min="15362" max="15362" width="31.08984375" bestFit="1" customWidth="1"/>
    <col min="15617" max="15617" width="10.08984375" customWidth="1"/>
    <col min="15618" max="15618" width="31.08984375" bestFit="1" customWidth="1"/>
    <col min="15873" max="15873" width="10.08984375" customWidth="1"/>
    <col min="15874" max="15874" width="31.08984375" bestFit="1" customWidth="1"/>
    <col min="16129" max="16129" width="10.08984375" customWidth="1"/>
    <col min="16130" max="16130" width="31.08984375" bestFit="1" customWidth="1"/>
  </cols>
  <sheetData>
    <row r="1" spans="1:9">
      <c r="A1" s="369" t="s">
        <v>344</v>
      </c>
    </row>
    <row r="2" spans="1:9">
      <c r="A2" s="370" t="s">
        <v>60</v>
      </c>
    </row>
    <row r="3" spans="1:9">
      <c r="C3" s="371" t="s">
        <v>343</v>
      </c>
      <c r="D3" s="371" t="s">
        <v>342</v>
      </c>
    </row>
    <row r="4" spans="1:9">
      <c r="B4" s="372">
        <v>1</v>
      </c>
      <c r="C4" s="371">
        <v>0.46</v>
      </c>
      <c r="D4" s="373" t="s">
        <v>79</v>
      </c>
      <c r="F4" s="144"/>
    </row>
    <row r="5" spans="1:9">
      <c r="B5" s="372">
        <v>2</v>
      </c>
      <c r="C5" s="371">
        <v>0.46</v>
      </c>
      <c r="D5" s="373" t="s">
        <v>79</v>
      </c>
    </row>
    <row r="6" spans="1:9">
      <c r="B6" s="372">
        <v>3</v>
      </c>
      <c r="C6" s="371">
        <v>0.56000000000000005</v>
      </c>
      <c r="D6" s="373" t="s">
        <v>79</v>
      </c>
    </row>
    <row r="7" spans="1:9">
      <c r="B7" s="372">
        <v>4</v>
      </c>
      <c r="C7" s="371">
        <v>0.75</v>
      </c>
      <c r="D7" s="373" t="s">
        <v>79</v>
      </c>
    </row>
    <row r="8" spans="1:9">
      <c r="B8" s="372">
        <v>5</v>
      </c>
      <c r="C8" s="371">
        <v>0.87</v>
      </c>
      <c r="D8" s="373">
        <v>3</v>
      </c>
    </row>
    <row r="9" spans="1:9">
      <c r="B9" s="372">
        <v>6</v>
      </c>
      <c r="C9" s="371">
        <v>0.87</v>
      </c>
      <c r="D9" s="373">
        <v>2.8</v>
      </c>
    </row>
    <row r="10" spans="1:9">
      <c r="B10" s="372">
        <v>7</v>
      </c>
      <c r="C10" s="371">
        <v>0.87</v>
      </c>
      <c r="D10" s="373">
        <v>2.7</v>
      </c>
    </row>
    <row r="11" spans="1:9">
      <c r="B11" s="372">
        <v>8</v>
      </c>
      <c r="C11" s="371" t="s">
        <v>79</v>
      </c>
      <c r="D11" s="373">
        <v>3.2</v>
      </c>
    </row>
    <row r="14" spans="1:9">
      <c r="A14" s="370" t="s">
        <v>341</v>
      </c>
    </row>
    <row r="15" spans="1:9">
      <c r="B15" s="374" t="s">
        <v>340</v>
      </c>
      <c r="C15" s="374" t="s">
        <v>339</v>
      </c>
    </row>
    <row r="16" spans="1:9">
      <c r="A16" s="415" t="s">
        <v>338</v>
      </c>
      <c r="B16" s="375" t="s">
        <v>337</v>
      </c>
      <c r="C16" s="376"/>
      <c r="D16" s="370" t="s">
        <v>336</v>
      </c>
      <c r="F16" s="225"/>
      <c r="G16" s="225"/>
      <c r="H16" s="225"/>
      <c r="I16" s="225"/>
    </row>
    <row r="17" spans="1:9">
      <c r="A17" s="416"/>
      <c r="B17" s="377" t="s">
        <v>314</v>
      </c>
      <c r="C17" s="378">
        <v>3.5000000000000003E-2</v>
      </c>
      <c r="F17" s="225"/>
      <c r="G17" s="225"/>
      <c r="H17" s="225"/>
      <c r="I17" s="225"/>
    </row>
    <row r="18" spans="1:9">
      <c r="A18" s="416"/>
      <c r="B18" s="379" t="s">
        <v>335</v>
      </c>
      <c r="C18" s="380">
        <v>3.7999999999999999E-2</v>
      </c>
      <c r="F18" s="225"/>
      <c r="G18" s="225"/>
      <c r="H18" s="225"/>
      <c r="I18" s="225"/>
    </row>
    <row r="19" spans="1:9">
      <c r="A19" s="416"/>
      <c r="B19" s="379" t="s">
        <v>310</v>
      </c>
      <c r="C19" s="380">
        <v>4.4999999999999998E-2</v>
      </c>
      <c r="F19" s="225"/>
      <c r="G19" s="225"/>
      <c r="H19" s="225"/>
      <c r="I19" s="225"/>
    </row>
    <row r="20" spans="1:9">
      <c r="A20" s="416"/>
      <c r="B20" s="379" t="s">
        <v>334</v>
      </c>
      <c r="C20" s="380">
        <v>3.2000000000000001E-2</v>
      </c>
      <c r="F20" s="225"/>
      <c r="G20" s="225"/>
      <c r="H20" s="225"/>
      <c r="I20" s="225"/>
    </row>
    <row r="21" spans="1:9">
      <c r="A21" s="416"/>
      <c r="B21" s="379" t="s">
        <v>333</v>
      </c>
      <c r="C21" s="380">
        <v>3.5000000000000003E-2</v>
      </c>
      <c r="F21" s="228"/>
      <c r="G21" s="225"/>
      <c r="H21" s="225"/>
      <c r="I21" s="225"/>
    </row>
    <row r="22" spans="1:9">
      <c r="A22" s="416"/>
      <c r="B22" s="379" t="s">
        <v>332</v>
      </c>
      <c r="C22" s="380">
        <v>3.7999999999999999E-2</v>
      </c>
      <c r="F22" s="225"/>
      <c r="G22" s="225"/>
      <c r="H22" s="225"/>
      <c r="I22" s="225"/>
    </row>
    <row r="23" spans="1:9">
      <c r="A23" s="416"/>
      <c r="B23" s="379" t="s">
        <v>572</v>
      </c>
      <c r="C23" s="380">
        <v>3.7999999999999999E-2</v>
      </c>
      <c r="F23" s="225"/>
      <c r="G23" s="225"/>
      <c r="H23" s="225"/>
      <c r="I23" s="225"/>
    </row>
    <row r="24" spans="1:9">
      <c r="A24" s="416"/>
      <c r="B24" s="379" t="s">
        <v>573</v>
      </c>
      <c r="C24" s="380">
        <v>4.4999999999999998E-2</v>
      </c>
      <c r="F24" s="225"/>
      <c r="G24" s="225"/>
      <c r="H24" s="225"/>
      <c r="I24" s="225"/>
    </row>
    <row r="25" spans="1:9">
      <c r="A25" s="416"/>
      <c r="B25" s="379" t="s">
        <v>331</v>
      </c>
      <c r="C25" s="380">
        <v>3.5999999999999997E-2</v>
      </c>
      <c r="F25" s="225"/>
      <c r="G25" s="225"/>
      <c r="H25" s="225"/>
      <c r="I25" s="225"/>
    </row>
    <row r="26" spans="1:9">
      <c r="A26" s="416"/>
      <c r="B26" s="379" t="s">
        <v>330</v>
      </c>
      <c r="C26" s="380">
        <v>3.5999999999999997E-2</v>
      </c>
      <c r="F26" s="225"/>
      <c r="G26" s="225"/>
      <c r="H26" s="225"/>
      <c r="I26" s="225"/>
    </row>
    <row r="27" spans="1:9">
      <c r="A27" s="416"/>
      <c r="B27" s="379" t="s">
        <v>329</v>
      </c>
      <c r="C27" s="380">
        <v>3.5999999999999997E-2</v>
      </c>
      <c r="F27" s="225"/>
      <c r="G27" s="225"/>
      <c r="H27" s="225"/>
      <c r="I27" s="225"/>
    </row>
    <row r="28" spans="1:9">
      <c r="A28" s="416"/>
      <c r="B28" s="379" t="s">
        <v>328</v>
      </c>
      <c r="C28" s="380">
        <v>3.5000000000000003E-2</v>
      </c>
      <c r="F28" s="225"/>
      <c r="G28" s="225"/>
      <c r="H28" s="225"/>
      <c r="I28" s="225"/>
    </row>
    <row r="29" spans="1:9">
      <c r="A29" s="416"/>
      <c r="B29" s="379" t="s">
        <v>302</v>
      </c>
      <c r="C29" s="380">
        <v>3.5000000000000003E-2</v>
      </c>
      <c r="F29" s="225"/>
      <c r="G29" s="225"/>
      <c r="H29" s="225"/>
      <c r="I29" s="225"/>
    </row>
    <row r="30" spans="1:9">
      <c r="A30" s="416"/>
      <c r="B30" s="381" t="s">
        <v>299</v>
      </c>
      <c r="C30" s="382">
        <v>5.1999999999999998E-2</v>
      </c>
      <c r="F30" s="225"/>
      <c r="G30" s="225"/>
      <c r="H30" s="225"/>
      <c r="I30" s="225"/>
    </row>
    <row r="31" spans="1:9">
      <c r="A31" s="416"/>
      <c r="B31" s="379" t="s">
        <v>297</v>
      </c>
      <c r="C31" s="382">
        <v>3.7999999999999999E-2</v>
      </c>
      <c r="F31" s="225"/>
      <c r="G31" s="225"/>
      <c r="H31" s="225"/>
      <c r="I31" s="225"/>
    </row>
    <row r="32" spans="1:9">
      <c r="A32" s="416"/>
      <c r="B32" s="381" t="s">
        <v>296</v>
      </c>
      <c r="C32" s="382">
        <v>3.5999999999999997E-2</v>
      </c>
      <c r="F32" s="225"/>
      <c r="G32" s="225"/>
      <c r="H32" s="225"/>
      <c r="I32" s="225"/>
    </row>
    <row r="33" spans="1:9">
      <c r="A33" s="416"/>
      <c r="B33" s="381" t="s">
        <v>327</v>
      </c>
      <c r="C33" s="382">
        <v>3.7999999999999999E-2</v>
      </c>
      <c r="F33" s="225"/>
      <c r="G33" s="225"/>
      <c r="H33" s="225"/>
      <c r="I33" s="225"/>
    </row>
    <row r="34" spans="1:9">
      <c r="A34" s="416"/>
      <c r="B34" s="379" t="s">
        <v>304</v>
      </c>
      <c r="C34" s="380">
        <v>3.5999999999999997E-2</v>
      </c>
      <c r="F34" s="225"/>
      <c r="G34" s="225"/>
      <c r="H34" s="225"/>
      <c r="I34" s="225"/>
    </row>
    <row r="35" spans="1:9">
      <c r="A35" s="416"/>
      <c r="B35" s="381"/>
      <c r="C35" s="382"/>
      <c r="F35" s="225"/>
      <c r="G35" s="225"/>
      <c r="H35" s="225"/>
      <c r="I35" s="225"/>
    </row>
    <row r="36" spans="1:9">
      <c r="A36" s="416"/>
      <c r="B36" s="381"/>
      <c r="C36" s="382"/>
      <c r="F36" s="225"/>
      <c r="G36" s="225"/>
      <c r="H36" s="225"/>
      <c r="I36" s="225"/>
    </row>
    <row r="37" spans="1:9" ht="13.5" customHeight="1">
      <c r="A37" s="416"/>
      <c r="B37" s="379"/>
      <c r="C37" s="380"/>
      <c r="F37" s="225"/>
      <c r="G37" s="225"/>
      <c r="H37" s="225"/>
      <c r="I37" s="225"/>
    </row>
    <row r="38" spans="1:9" ht="13.5" customHeight="1">
      <c r="A38" s="417"/>
      <c r="B38" s="383"/>
      <c r="C38" s="384"/>
      <c r="F38" s="225"/>
      <c r="G38" s="225"/>
      <c r="H38" s="225"/>
      <c r="I38" s="225"/>
    </row>
    <row r="39" spans="1:9" ht="13.5" customHeight="1">
      <c r="A39" s="418" t="s">
        <v>318</v>
      </c>
      <c r="B39" s="385" t="s">
        <v>295</v>
      </c>
      <c r="C39" s="378">
        <v>0.221</v>
      </c>
      <c r="F39" s="225"/>
      <c r="G39" s="225"/>
      <c r="H39" s="225"/>
      <c r="I39" s="225"/>
    </row>
    <row r="40" spans="1:9">
      <c r="A40" s="419"/>
      <c r="B40" s="386" t="s">
        <v>324</v>
      </c>
      <c r="C40" s="380">
        <v>0.16</v>
      </c>
      <c r="F40" s="225"/>
      <c r="G40" s="225"/>
      <c r="H40" s="225"/>
      <c r="I40" s="225"/>
    </row>
    <row r="41" spans="1:9">
      <c r="A41" s="419"/>
      <c r="B41" s="387" t="s">
        <v>326</v>
      </c>
      <c r="C41" s="382">
        <v>0.16</v>
      </c>
      <c r="F41" s="225"/>
      <c r="G41" s="225"/>
      <c r="H41" s="225"/>
      <c r="I41" s="225"/>
    </row>
    <row r="42" spans="1:9">
      <c r="A42" s="419"/>
      <c r="B42" s="388" t="s">
        <v>565</v>
      </c>
      <c r="C42" s="389">
        <v>5.6000000000000001E-2</v>
      </c>
      <c r="E42" s="390"/>
      <c r="F42" s="225"/>
      <c r="G42" s="225"/>
      <c r="H42" s="225"/>
      <c r="I42" s="225"/>
    </row>
    <row r="43" spans="1:9">
      <c r="A43" s="419"/>
      <c r="B43" s="386" t="s">
        <v>569</v>
      </c>
      <c r="C43" s="380">
        <v>7.0000000000000007E-2</v>
      </c>
      <c r="E43" s="390"/>
      <c r="F43" s="225"/>
      <c r="G43" s="225"/>
      <c r="H43" s="225"/>
      <c r="I43" s="225"/>
    </row>
    <row r="44" spans="1:9">
      <c r="A44" s="419"/>
      <c r="B44" s="385" t="s">
        <v>570</v>
      </c>
      <c r="C44" s="378">
        <v>5.3999999999999999E-2</v>
      </c>
      <c r="E44" s="390"/>
      <c r="F44" s="225"/>
      <c r="G44" s="225"/>
      <c r="H44" s="225"/>
      <c r="I44" s="225"/>
    </row>
    <row r="45" spans="1:9">
      <c r="A45" s="419"/>
      <c r="B45" s="386" t="s">
        <v>571</v>
      </c>
      <c r="C45" s="380">
        <v>6.2E-2</v>
      </c>
      <c r="E45" s="390"/>
      <c r="F45" s="225"/>
      <c r="G45" s="225"/>
      <c r="H45" s="225"/>
      <c r="I45" s="225"/>
    </row>
    <row r="46" spans="1:9">
      <c r="A46" s="419"/>
      <c r="B46" s="387" t="s">
        <v>561</v>
      </c>
      <c r="C46" s="382">
        <v>5.2999999999999999E-2</v>
      </c>
      <c r="F46" s="225"/>
      <c r="G46" s="225"/>
      <c r="H46" s="225"/>
      <c r="I46" s="225"/>
    </row>
    <row r="47" spans="1:9">
      <c r="A47" s="419"/>
      <c r="B47" s="387"/>
      <c r="C47" s="382"/>
      <c r="F47" s="225"/>
      <c r="G47" s="225"/>
      <c r="H47" s="225"/>
      <c r="I47" s="225"/>
    </row>
    <row r="48" spans="1:9">
      <c r="A48" s="420"/>
      <c r="B48" s="387"/>
      <c r="C48" s="382"/>
      <c r="E48" s="391"/>
      <c r="F48" s="225"/>
      <c r="G48" s="225"/>
      <c r="H48" s="225"/>
      <c r="I48" s="225"/>
    </row>
    <row r="49" spans="1:9">
      <c r="A49" s="415" t="s">
        <v>317</v>
      </c>
      <c r="B49" s="392" t="s">
        <v>325</v>
      </c>
      <c r="C49" s="393">
        <v>0.12</v>
      </c>
      <c r="E49" s="390"/>
      <c r="F49" s="225"/>
      <c r="G49" s="225"/>
      <c r="H49" s="225"/>
      <c r="I49" s="225"/>
    </row>
    <row r="50" spans="1:9">
      <c r="A50" s="416"/>
      <c r="B50" s="386"/>
      <c r="C50" s="380"/>
      <c r="F50" s="225"/>
      <c r="G50" s="225"/>
      <c r="H50" s="225"/>
      <c r="I50" s="225"/>
    </row>
    <row r="51" spans="1:9">
      <c r="A51" s="417"/>
      <c r="B51" s="394"/>
      <c r="C51" s="384"/>
      <c r="F51" s="225"/>
      <c r="G51" s="225"/>
      <c r="H51" s="225"/>
      <c r="I51" s="225"/>
    </row>
    <row r="52" spans="1:9">
      <c r="A52" s="415" t="s">
        <v>316</v>
      </c>
      <c r="B52" s="386" t="s">
        <v>324</v>
      </c>
      <c r="C52" s="380">
        <v>0.16</v>
      </c>
      <c r="F52" s="225"/>
      <c r="G52" s="225"/>
      <c r="H52" s="225"/>
      <c r="I52" s="225"/>
    </row>
    <row r="53" spans="1:9">
      <c r="A53" s="416"/>
      <c r="B53" s="386" t="s">
        <v>290</v>
      </c>
      <c r="C53" s="380">
        <v>0.16</v>
      </c>
    </row>
    <row r="54" spans="1:9">
      <c r="A54" s="416"/>
      <c r="B54" s="386" t="s">
        <v>289</v>
      </c>
      <c r="C54" s="380">
        <v>0.13</v>
      </c>
      <c r="E54" s="314"/>
      <c r="F54" s="217"/>
    </row>
    <row r="55" spans="1:9">
      <c r="A55" s="416"/>
      <c r="B55" s="386" t="s">
        <v>288</v>
      </c>
      <c r="C55" s="380">
        <v>0.15</v>
      </c>
      <c r="E55" s="314"/>
      <c r="F55" s="217"/>
    </row>
    <row r="56" spans="1:9">
      <c r="A56" s="416"/>
      <c r="B56" s="386" t="s">
        <v>566</v>
      </c>
      <c r="C56" s="380">
        <v>5.8000000000000003E-2</v>
      </c>
      <c r="E56" s="314"/>
      <c r="F56" s="217"/>
    </row>
    <row r="57" spans="1:9">
      <c r="A57" s="416"/>
      <c r="B57" s="386" t="s">
        <v>567</v>
      </c>
      <c r="C57" s="380">
        <v>6.7000000000000004E-2</v>
      </c>
      <c r="E57" s="314"/>
      <c r="F57" s="217"/>
    </row>
    <row r="58" spans="1:9">
      <c r="A58" s="416"/>
      <c r="B58" s="386" t="s">
        <v>290</v>
      </c>
      <c r="C58" s="380">
        <v>0.16700000000000001</v>
      </c>
      <c r="E58" s="314"/>
      <c r="F58" s="217"/>
    </row>
    <row r="59" spans="1:9">
      <c r="A59" s="416"/>
      <c r="B59" s="386" t="s">
        <v>568</v>
      </c>
      <c r="C59" s="380">
        <v>0.17</v>
      </c>
      <c r="E59" s="314"/>
      <c r="F59" s="217"/>
    </row>
    <row r="60" spans="1:9">
      <c r="A60" s="416"/>
      <c r="B60" s="386" t="s">
        <v>563</v>
      </c>
      <c r="C60" s="380">
        <v>0.12</v>
      </c>
      <c r="E60" s="314"/>
      <c r="F60" s="217"/>
    </row>
    <row r="61" spans="1:9">
      <c r="A61" s="416"/>
      <c r="B61" s="386" t="s">
        <v>562</v>
      </c>
      <c r="C61" s="380">
        <v>0.12</v>
      </c>
      <c r="E61" s="314"/>
      <c r="F61" s="217"/>
    </row>
    <row r="62" spans="1:9">
      <c r="A62" s="416"/>
      <c r="B62" s="386" t="s">
        <v>454</v>
      </c>
      <c r="C62" s="380">
        <v>0.69</v>
      </c>
      <c r="E62" s="314"/>
      <c r="F62" s="217"/>
    </row>
    <row r="63" spans="1:9">
      <c r="A63" s="416"/>
      <c r="B63" s="386"/>
      <c r="C63" s="380"/>
      <c r="E63" s="314"/>
      <c r="F63" s="217"/>
    </row>
    <row r="64" spans="1:9">
      <c r="A64" s="417"/>
      <c r="B64" s="394"/>
      <c r="C64" s="384"/>
      <c r="E64" s="314"/>
      <c r="F64" s="217"/>
    </row>
    <row r="65" spans="1:17">
      <c r="A65" s="395" t="s">
        <v>315</v>
      </c>
      <c r="B65" s="396" t="s">
        <v>294</v>
      </c>
      <c r="C65" s="397">
        <v>1.6</v>
      </c>
    </row>
    <row r="66" spans="1:17">
      <c r="A66" s="395" t="s">
        <v>438</v>
      </c>
      <c r="B66" s="396" t="s">
        <v>294</v>
      </c>
      <c r="C66" s="397">
        <v>1.6</v>
      </c>
    </row>
    <row r="67" spans="1:17">
      <c r="A67" s="414" t="s">
        <v>440</v>
      </c>
      <c r="B67" s="398" t="s">
        <v>441</v>
      </c>
      <c r="C67" s="397">
        <v>0.04</v>
      </c>
    </row>
    <row r="68" spans="1:17">
      <c r="A68" s="414"/>
      <c r="B68" s="398" t="s">
        <v>442</v>
      </c>
      <c r="C68" s="397">
        <v>3.7999999999999999E-2</v>
      </c>
      <c r="L68" s="20"/>
      <c r="M68" s="20"/>
      <c r="N68" s="20"/>
      <c r="O68" s="20"/>
    </row>
    <row r="69" spans="1:17">
      <c r="A69" s="414"/>
      <c r="B69" s="398" t="s">
        <v>443</v>
      </c>
      <c r="C69" s="397">
        <v>3.5999999999999997E-2</v>
      </c>
      <c r="L69" s="20"/>
      <c r="M69" s="20"/>
      <c r="N69" s="20"/>
      <c r="O69" s="20"/>
    </row>
    <row r="70" spans="1:17">
      <c r="A70" s="414"/>
      <c r="B70" s="398" t="s">
        <v>444</v>
      </c>
      <c r="C70" s="397">
        <v>3.4000000000000002E-2</v>
      </c>
      <c r="L70" s="20"/>
      <c r="M70" s="20"/>
      <c r="N70" s="20"/>
      <c r="O70" s="20"/>
    </row>
    <row r="71" spans="1:17">
      <c r="A71" s="414"/>
      <c r="B71" s="398" t="s">
        <v>445</v>
      </c>
      <c r="C71" s="397">
        <v>2.8000000000000001E-2</v>
      </c>
      <c r="L71" s="20"/>
      <c r="M71" s="20"/>
      <c r="N71" s="20"/>
      <c r="O71" s="20"/>
    </row>
    <row r="72" spans="1:17">
      <c r="A72" s="414"/>
      <c r="B72" s="398" t="s">
        <v>446</v>
      </c>
      <c r="C72" s="397">
        <v>2.5999999999999999E-2</v>
      </c>
      <c r="L72" s="220"/>
      <c r="M72" s="220"/>
      <c r="N72" s="220"/>
      <c r="O72" s="220"/>
      <c r="P72" s="217"/>
      <c r="Q72" s="217"/>
    </row>
    <row r="73" spans="1:17">
      <c r="A73" s="414"/>
      <c r="B73" s="398" t="s">
        <v>447</v>
      </c>
      <c r="C73" s="397">
        <v>2.4E-2</v>
      </c>
      <c r="L73" s="220"/>
      <c r="M73" s="221"/>
      <c r="N73" s="221"/>
      <c r="O73" s="220"/>
      <c r="P73" s="217"/>
      <c r="Q73" s="217"/>
    </row>
    <row r="74" spans="1:17">
      <c r="A74" s="414"/>
      <c r="B74" s="398" t="s">
        <v>448</v>
      </c>
      <c r="C74" s="397">
        <v>2.1999999999999999E-2</v>
      </c>
      <c r="L74" s="220"/>
      <c r="M74" s="221"/>
      <c r="N74" s="222"/>
      <c r="O74" s="220"/>
      <c r="P74" s="217"/>
      <c r="Q74" s="217"/>
    </row>
    <row r="75" spans="1:17">
      <c r="A75" s="414"/>
      <c r="B75" s="398" t="s">
        <v>449</v>
      </c>
      <c r="C75" s="397">
        <v>2.1000000000000001E-2</v>
      </c>
      <c r="L75" s="220"/>
      <c r="M75" s="221"/>
      <c r="N75" s="222"/>
      <c r="O75" s="220"/>
      <c r="P75" s="217"/>
      <c r="Q75" s="217"/>
    </row>
    <row r="76" spans="1:17">
      <c r="A76" s="414"/>
      <c r="B76" s="398" t="s">
        <v>450</v>
      </c>
      <c r="C76" s="397">
        <v>0.02</v>
      </c>
      <c r="L76" s="220"/>
      <c r="M76" s="221"/>
      <c r="N76" s="222"/>
      <c r="O76" s="220"/>
      <c r="P76" s="217"/>
      <c r="Q76" s="217"/>
    </row>
    <row r="77" spans="1:17">
      <c r="A77" s="414"/>
      <c r="B77" s="398" t="s">
        <v>451</v>
      </c>
      <c r="C77" s="397">
        <v>1.7999999999999999E-2</v>
      </c>
      <c r="L77" s="220"/>
      <c r="M77" s="221"/>
      <c r="N77" s="222"/>
      <c r="O77" s="220"/>
      <c r="P77" s="217"/>
      <c r="Q77" s="217"/>
    </row>
    <row r="78" spans="1:17">
      <c r="B78" s="399"/>
      <c r="C78" s="399"/>
      <c r="L78" s="220"/>
      <c r="M78" s="221"/>
      <c r="N78" s="222"/>
      <c r="O78" s="220"/>
      <c r="P78" s="217"/>
      <c r="Q78" s="217"/>
    </row>
    <row r="79" spans="1:17">
      <c r="L79" s="220"/>
      <c r="M79" s="221"/>
      <c r="N79" s="222"/>
      <c r="O79" s="220"/>
      <c r="P79" s="217"/>
      <c r="Q79" s="217"/>
    </row>
    <row r="80" spans="1:17">
      <c r="L80" s="220"/>
      <c r="M80" s="221"/>
      <c r="N80" s="222"/>
      <c r="O80" s="220"/>
      <c r="P80" s="217"/>
      <c r="Q80" s="217"/>
    </row>
    <row r="81" spans="12:17">
      <c r="L81" s="220"/>
      <c r="M81" s="221"/>
      <c r="N81" s="222"/>
      <c r="O81" s="220"/>
      <c r="P81" s="217"/>
      <c r="Q81" s="217"/>
    </row>
    <row r="82" spans="12:17">
      <c r="L82" s="220"/>
      <c r="M82" s="221"/>
      <c r="N82" s="222"/>
      <c r="O82" s="220"/>
      <c r="P82" s="217"/>
      <c r="Q82" s="217"/>
    </row>
    <row r="83" spans="12:17">
      <c r="L83" s="220"/>
      <c r="M83" s="221"/>
      <c r="N83" s="222"/>
      <c r="O83" s="220"/>
      <c r="P83" s="217"/>
      <c r="Q83" s="217"/>
    </row>
    <row r="84" spans="12:17">
      <c r="L84" s="220"/>
      <c r="M84" s="221"/>
      <c r="N84" s="222"/>
      <c r="O84" s="220"/>
      <c r="P84" s="217"/>
      <c r="Q84" s="217"/>
    </row>
    <row r="85" spans="12:17">
      <c r="L85" s="220"/>
      <c r="M85" s="220"/>
      <c r="N85" s="220"/>
      <c r="O85" s="220"/>
      <c r="P85" s="217"/>
      <c r="Q85" s="217"/>
    </row>
    <row r="86" spans="12:17">
      <c r="L86" s="217"/>
      <c r="M86" s="217"/>
      <c r="N86" s="217"/>
      <c r="O86" s="217"/>
      <c r="P86" s="217"/>
      <c r="Q86" s="217"/>
    </row>
    <row r="87" spans="12:17">
      <c r="L87" s="217"/>
      <c r="M87" s="217"/>
      <c r="N87" s="217"/>
      <c r="O87" s="217"/>
      <c r="P87" s="217"/>
      <c r="Q87" s="217"/>
    </row>
    <row r="88" spans="12:17">
      <c r="L88" s="217"/>
      <c r="M88" s="217"/>
      <c r="N88" s="217"/>
      <c r="O88" s="217"/>
      <c r="P88" s="217"/>
      <c r="Q88" s="217"/>
    </row>
    <row r="89" spans="12:17">
      <c r="L89" s="217"/>
      <c r="M89" s="217"/>
      <c r="N89" s="217"/>
      <c r="O89" s="217"/>
      <c r="P89" s="217"/>
      <c r="Q89" s="217"/>
    </row>
    <row r="90" spans="12:17">
      <c r="L90" s="217"/>
      <c r="M90" s="217"/>
      <c r="N90" s="217"/>
      <c r="O90" s="217"/>
      <c r="P90" s="217"/>
      <c r="Q90" s="217"/>
    </row>
    <row r="91" spans="12:17">
      <c r="L91" s="217"/>
      <c r="M91" s="217"/>
      <c r="N91" s="217"/>
      <c r="O91" s="217"/>
      <c r="P91" s="217"/>
      <c r="Q91" s="217"/>
    </row>
    <row r="92" spans="12:17">
      <c r="L92" s="217"/>
      <c r="M92" s="217"/>
      <c r="N92" s="217"/>
      <c r="O92" s="217"/>
      <c r="P92" s="217"/>
      <c r="Q92" s="217"/>
    </row>
    <row r="101" spans="2:2">
      <c r="B101" s="400" t="s">
        <v>560</v>
      </c>
    </row>
  </sheetData>
  <sheetProtection algorithmName="SHA-512" hashValue="HEb8p8zHznyl8L7DbUvHsSKXkxn1EBun+8MY53Br+UyoBxDUR2hkfXzjQ22zZg+5nXneDnSYN98Z03IymxWa4A==" saltValue="clTUTaoHaiR0HpKpQKFVCg==" spinCount="100000" sheet="1" objects="1" scenarios="1"/>
  <mergeCells count="5">
    <mergeCell ref="A67:A77"/>
    <mergeCell ref="A16:A38"/>
    <mergeCell ref="A39:A48"/>
    <mergeCell ref="A49:A51"/>
    <mergeCell ref="A52:A64"/>
  </mergeCells>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AO147"/>
  <sheetViews>
    <sheetView showGridLines="0" tabSelected="1" zoomScale="90" zoomScaleNormal="90" zoomScaleSheetLayoutView="80" workbookViewId="0">
      <selection activeCell="AA7" sqref="AA7:AC7"/>
    </sheetView>
  </sheetViews>
  <sheetFormatPr defaultColWidth="8.90625" defaultRowHeight="12.95"/>
  <cols>
    <col min="1" max="1" width="0.6328125" customWidth="1"/>
    <col min="2" max="31" width="3.6328125" customWidth="1"/>
    <col min="32" max="40" width="10.453125" hidden="1" customWidth="1"/>
    <col min="41" max="53" width="3.6328125" customWidth="1"/>
  </cols>
  <sheetData>
    <row r="1" spans="2:41" ht="4.55" customHeight="1"/>
    <row r="2" spans="2:41" ht="30.05" customHeight="1">
      <c r="B2" s="492" t="s">
        <v>93</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row>
    <row r="3" spans="2:41" ht="25" customHeight="1">
      <c r="B3" s="493" t="s">
        <v>92</v>
      </c>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row>
    <row r="4" spans="2:41" ht="30.05" customHeight="1">
      <c r="AG4" s="1" t="s">
        <v>60</v>
      </c>
      <c r="AH4" s="1"/>
      <c r="AI4" s="1"/>
      <c r="AJ4" s="1"/>
      <c r="AK4" s="1"/>
      <c r="AL4" s="1"/>
      <c r="AM4" s="1"/>
      <c r="AN4" s="1"/>
      <c r="AO4" s="1"/>
    </row>
    <row r="5" spans="2:41" ht="30.05" customHeight="1" thickBot="1">
      <c r="B5" s="4" t="s">
        <v>24</v>
      </c>
      <c r="AF5" s="38"/>
      <c r="AG5" s="494" t="s">
        <v>272</v>
      </c>
      <c r="AH5" s="494"/>
      <c r="AI5" s="494" t="s">
        <v>76</v>
      </c>
      <c r="AJ5" s="494"/>
      <c r="AK5" s="478" t="s">
        <v>77</v>
      </c>
      <c r="AL5" s="479"/>
      <c r="AM5" s="478" t="s">
        <v>78</v>
      </c>
      <c r="AN5" s="479"/>
    </row>
    <row r="6" spans="2:41" s="2" customFormat="1" ht="30.05" customHeight="1">
      <c r="B6" s="444" t="s">
        <v>25</v>
      </c>
      <c r="C6" s="445"/>
      <c r="D6" s="445"/>
      <c r="E6" s="445"/>
      <c r="F6" s="445"/>
      <c r="G6" s="445"/>
      <c r="H6" s="445"/>
      <c r="I6" s="480"/>
      <c r="J6" s="112"/>
      <c r="K6" s="481"/>
      <c r="L6" s="481"/>
      <c r="M6" s="481"/>
      <c r="N6" s="481"/>
      <c r="O6" s="481"/>
      <c r="P6" s="481"/>
      <c r="Q6" s="481"/>
      <c r="R6" s="481"/>
      <c r="S6" s="481"/>
      <c r="T6" s="481"/>
      <c r="U6" s="481"/>
      <c r="V6" s="481"/>
      <c r="W6" s="481"/>
      <c r="X6" s="481"/>
      <c r="Y6" s="481"/>
      <c r="Z6" s="481"/>
      <c r="AA6" s="481"/>
      <c r="AB6" s="481"/>
      <c r="AC6" s="482"/>
      <c r="AF6" s="38"/>
      <c r="AG6" s="114" t="s">
        <v>271</v>
      </c>
      <c r="AH6" s="114" t="s">
        <v>270</v>
      </c>
      <c r="AI6" s="114" t="s">
        <v>271</v>
      </c>
      <c r="AJ6" s="114" t="s">
        <v>270</v>
      </c>
      <c r="AK6" s="114" t="s">
        <v>271</v>
      </c>
      <c r="AL6" s="114" t="s">
        <v>270</v>
      </c>
      <c r="AM6" s="114" t="s">
        <v>271</v>
      </c>
      <c r="AN6" s="114" t="s">
        <v>270</v>
      </c>
    </row>
    <row r="7" spans="2:41" s="2" customFormat="1" ht="30.05" customHeight="1">
      <c r="B7" s="483" t="s">
        <v>26</v>
      </c>
      <c r="C7" s="484"/>
      <c r="D7" s="484"/>
      <c r="E7" s="484"/>
      <c r="F7" s="484"/>
      <c r="G7" s="484"/>
      <c r="H7" s="484"/>
      <c r="I7" s="485"/>
      <c r="J7" s="115"/>
      <c r="K7" s="486"/>
      <c r="L7" s="486"/>
      <c r="M7" s="486"/>
      <c r="N7" s="486"/>
      <c r="O7" s="486"/>
      <c r="P7" s="486"/>
      <c r="Q7" s="486"/>
      <c r="R7" s="486"/>
      <c r="S7" s="486"/>
      <c r="T7" s="486"/>
      <c r="U7" s="486"/>
      <c r="V7" s="486"/>
      <c r="W7" s="487"/>
      <c r="X7" s="488" t="s">
        <v>28</v>
      </c>
      <c r="Y7" s="489"/>
      <c r="Z7" s="489"/>
      <c r="AA7" s="490" t="s">
        <v>585</v>
      </c>
      <c r="AB7" s="490"/>
      <c r="AC7" s="491"/>
      <c r="AF7" s="126" t="s">
        <v>94</v>
      </c>
      <c r="AG7" s="128">
        <v>0.4</v>
      </c>
      <c r="AH7" s="124" t="s">
        <v>79</v>
      </c>
      <c r="AI7" s="125">
        <v>0.46</v>
      </c>
      <c r="AJ7" s="124" t="s">
        <v>79</v>
      </c>
      <c r="AK7" s="125">
        <v>0.54</v>
      </c>
      <c r="AL7" s="124" t="s">
        <v>79</v>
      </c>
      <c r="AM7" s="125">
        <v>0.72</v>
      </c>
      <c r="AN7" s="124" t="s">
        <v>79</v>
      </c>
    </row>
    <row r="8" spans="2:41" s="2" customFormat="1" ht="30.05" customHeight="1" thickBot="1">
      <c r="B8" s="466" t="s">
        <v>27</v>
      </c>
      <c r="C8" s="467"/>
      <c r="D8" s="467"/>
      <c r="E8" s="467"/>
      <c r="F8" s="467"/>
      <c r="G8" s="467"/>
      <c r="H8" s="467"/>
      <c r="I8" s="468"/>
      <c r="J8" s="113"/>
      <c r="K8" s="17"/>
      <c r="L8" s="17"/>
      <c r="M8" s="495" t="s">
        <v>29</v>
      </c>
      <c r="N8" s="495"/>
      <c r="O8" s="496"/>
      <c r="P8" s="496"/>
      <c r="Q8" s="17" t="s">
        <v>2</v>
      </c>
      <c r="R8" s="495" t="s">
        <v>30</v>
      </c>
      <c r="S8" s="495"/>
      <c r="T8" s="496"/>
      <c r="U8" s="496"/>
      <c r="V8" s="17" t="s">
        <v>2</v>
      </c>
      <c r="W8" s="17"/>
      <c r="X8" s="17"/>
      <c r="Y8" s="17"/>
      <c r="Z8" s="17"/>
      <c r="AA8" s="17"/>
      <c r="AB8" s="17"/>
      <c r="AC8" s="18"/>
      <c r="AF8" s="126" t="s">
        <v>95</v>
      </c>
      <c r="AG8" s="128">
        <v>0.4</v>
      </c>
      <c r="AH8" s="124" t="s">
        <v>79</v>
      </c>
      <c r="AI8" s="125">
        <v>0.46</v>
      </c>
      <c r="AJ8" s="124" t="s">
        <v>79</v>
      </c>
      <c r="AK8" s="125">
        <v>0.54</v>
      </c>
      <c r="AL8" s="124" t="s">
        <v>79</v>
      </c>
      <c r="AM8" s="125">
        <v>0.72</v>
      </c>
      <c r="AN8" s="124" t="s">
        <v>79</v>
      </c>
    </row>
    <row r="9" spans="2:41" s="2" customFormat="1" ht="30.05" customHeight="1">
      <c r="AF9" s="126" t="s">
        <v>96</v>
      </c>
      <c r="AG9" s="128">
        <v>0.5</v>
      </c>
      <c r="AH9" s="124" t="s">
        <v>79</v>
      </c>
      <c r="AI9" s="125">
        <v>0.56000000000000005</v>
      </c>
      <c r="AJ9" s="124" t="s">
        <v>79</v>
      </c>
      <c r="AK9" s="125">
        <v>1.04</v>
      </c>
      <c r="AL9" s="124" t="s">
        <v>79</v>
      </c>
      <c r="AM9" s="125">
        <v>1.21</v>
      </c>
      <c r="AN9" s="124" t="s">
        <v>79</v>
      </c>
    </row>
    <row r="10" spans="2:41" s="2" customFormat="1" ht="30.05" customHeight="1" thickBot="1">
      <c r="B10" s="4" t="s">
        <v>31</v>
      </c>
      <c r="AF10" s="126" t="s">
        <v>97</v>
      </c>
      <c r="AG10" s="128">
        <v>0.6</v>
      </c>
      <c r="AH10" s="124" t="s">
        <v>79</v>
      </c>
      <c r="AI10" s="125">
        <v>0.75</v>
      </c>
      <c r="AJ10" s="124" t="s">
        <v>79</v>
      </c>
      <c r="AK10" s="125">
        <v>1.25</v>
      </c>
      <c r="AL10" s="124" t="s">
        <v>79</v>
      </c>
      <c r="AM10" s="125">
        <v>1.47</v>
      </c>
      <c r="AN10" s="124" t="s">
        <v>79</v>
      </c>
    </row>
    <row r="11" spans="2:41" s="2" customFormat="1" ht="30.05" customHeight="1">
      <c r="B11" s="471" t="s">
        <v>150</v>
      </c>
      <c r="C11" s="472"/>
      <c r="D11" s="472"/>
      <c r="E11" s="472"/>
      <c r="F11" s="472"/>
      <c r="G11" s="472"/>
      <c r="H11" s="472"/>
      <c r="I11" s="473"/>
      <c r="J11" s="474">
        <f>ROUND('Ａ（北）'!L43+'Ａ（北東）'!L43+'Ａ（東）'!L43+'Ａ（南東）'!L43+'Ａ（南）'!L43+'Ａ（南西）'!L43+'Ａ（西）'!L43+'Ａ（北西）'!L43+'Ｂ（屋根・床等）'!P32+'Ｃ（基礎）'!H15+'Ｃ（基礎）'!H45,2)</f>
        <v>0</v>
      </c>
      <c r="K11" s="475"/>
      <c r="L11" s="475"/>
      <c r="M11" s="476" t="s">
        <v>22</v>
      </c>
      <c r="N11" s="477"/>
      <c r="O11" s="471" t="s">
        <v>90</v>
      </c>
      <c r="P11" s="472"/>
      <c r="Q11" s="472"/>
      <c r="R11" s="472"/>
      <c r="S11" s="472"/>
      <c r="T11" s="472"/>
      <c r="U11" s="472"/>
      <c r="V11" s="472"/>
      <c r="W11" s="473"/>
      <c r="X11" s="464">
        <f>IF(AH24=0,0,ROUNDUP((AH24/J11)*100,1))</f>
        <v>0</v>
      </c>
      <c r="Y11" s="465"/>
      <c r="Z11" s="465"/>
      <c r="AA11" s="465"/>
      <c r="AB11" s="50"/>
      <c r="AC11" s="51"/>
      <c r="AF11" s="126" t="s">
        <v>98</v>
      </c>
      <c r="AG11" s="128">
        <v>0.6</v>
      </c>
      <c r="AH11" s="124">
        <v>3</v>
      </c>
      <c r="AI11" s="125">
        <v>0.87</v>
      </c>
      <c r="AJ11" s="124">
        <v>3</v>
      </c>
      <c r="AK11" s="125">
        <v>1.54</v>
      </c>
      <c r="AL11" s="124">
        <v>4</v>
      </c>
      <c r="AM11" s="125">
        <v>1.67</v>
      </c>
      <c r="AN11" s="124" t="s">
        <v>79</v>
      </c>
    </row>
    <row r="12" spans="2:41" s="2" customFormat="1" ht="30.05" customHeight="1" thickBot="1">
      <c r="B12" s="466" t="s">
        <v>89</v>
      </c>
      <c r="C12" s="467"/>
      <c r="D12" s="467"/>
      <c r="E12" s="467"/>
      <c r="F12" s="467"/>
      <c r="G12" s="467"/>
      <c r="H12" s="467"/>
      <c r="I12" s="468"/>
      <c r="J12" s="434">
        <f>IF(AH23=0,0,ROUNDUP(AH23/J11,2))</f>
        <v>0</v>
      </c>
      <c r="K12" s="434"/>
      <c r="L12" s="434"/>
      <c r="M12" s="469" t="s">
        <v>32</v>
      </c>
      <c r="N12" s="470"/>
      <c r="O12" s="466" t="s">
        <v>91</v>
      </c>
      <c r="P12" s="467"/>
      <c r="Q12" s="467"/>
      <c r="R12" s="467"/>
      <c r="S12" s="467"/>
      <c r="T12" s="467"/>
      <c r="U12" s="467"/>
      <c r="V12" s="467"/>
      <c r="W12" s="468"/>
      <c r="X12" s="433" t="str">
        <f>IF(AA7="８地域","-",IF(AH25=0,"0",ROUNDDOWN((AH25/J11)*100,1)))</f>
        <v>0</v>
      </c>
      <c r="Y12" s="434"/>
      <c r="Z12" s="434"/>
      <c r="AA12" s="434"/>
      <c r="AB12" s="452"/>
      <c r="AC12" s="453"/>
      <c r="AF12" s="126" t="s">
        <v>99</v>
      </c>
      <c r="AG12" s="128">
        <v>0.6</v>
      </c>
      <c r="AH12" s="124">
        <v>2.8</v>
      </c>
      <c r="AI12" s="125">
        <v>0.87</v>
      </c>
      <c r="AJ12" s="124">
        <v>2.8</v>
      </c>
      <c r="AK12" s="125">
        <v>1.54</v>
      </c>
      <c r="AL12" s="124">
        <v>3.8</v>
      </c>
      <c r="AM12" s="125">
        <v>1.67</v>
      </c>
      <c r="AN12" s="124" t="s">
        <v>79</v>
      </c>
    </row>
    <row r="13" spans="2:41" s="2" customFormat="1" ht="30.05" customHeight="1">
      <c r="J13" s="39"/>
      <c r="K13" s="39"/>
      <c r="L13" s="39"/>
      <c r="M13" s="130"/>
      <c r="N13" s="129"/>
      <c r="AF13" s="126" t="s">
        <v>100</v>
      </c>
      <c r="AG13" s="128">
        <v>0.6</v>
      </c>
      <c r="AH13" s="124">
        <v>2.7</v>
      </c>
      <c r="AI13" s="125">
        <v>0.87</v>
      </c>
      <c r="AJ13" s="124">
        <v>2.7</v>
      </c>
      <c r="AK13" s="125">
        <v>1.81</v>
      </c>
      <c r="AL13" s="124">
        <v>4</v>
      </c>
      <c r="AM13" s="125">
        <v>2.35</v>
      </c>
      <c r="AN13" s="124" t="s">
        <v>79</v>
      </c>
    </row>
    <row r="14" spans="2:41" s="2" customFormat="1" ht="30.05" customHeight="1">
      <c r="Z14" s="15"/>
      <c r="AA14" s="16"/>
      <c r="AB14" s="16"/>
      <c r="AC14" s="127"/>
      <c r="AF14" s="126" t="s">
        <v>101</v>
      </c>
      <c r="AG14" s="125" t="s">
        <v>79</v>
      </c>
      <c r="AH14" s="124">
        <v>6.7</v>
      </c>
      <c r="AI14" s="125" t="s">
        <v>79</v>
      </c>
      <c r="AJ14" s="124">
        <v>6.7</v>
      </c>
      <c r="AK14" s="125" t="s">
        <v>79</v>
      </c>
      <c r="AL14" s="125" t="s">
        <v>79</v>
      </c>
      <c r="AM14" s="125" t="s">
        <v>79</v>
      </c>
      <c r="AN14" s="124" t="s">
        <v>79</v>
      </c>
    </row>
    <row r="15" spans="2:41" s="2" customFormat="1" ht="30.05" customHeight="1" thickBot="1">
      <c r="B15" s="4" t="s">
        <v>61</v>
      </c>
      <c r="AF15" s="1"/>
      <c r="AG15" s="1"/>
      <c r="AH15" s="1"/>
      <c r="AI15" s="1"/>
      <c r="AJ15" s="1"/>
      <c r="AK15" s="1"/>
      <c r="AL15" s="1"/>
      <c r="AM15" s="1"/>
      <c r="AN15" s="1"/>
    </row>
    <row r="16" spans="2:41" s="2" customFormat="1" ht="30.05" customHeight="1" thickBot="1">
      <c r="B16" s="454"/>
      <c r="C16" s="455"/>
      <c r="D16" s="455"/>
      <c r="E16" s="455"/>
      <c r="F16" s="455"/>
      <c r="G16" s="455"/>
      <c r="H16" s="455"/>
      <c r="I16" s="456"/>
      <c r="J16" s="457" t="s">
        <v>62</v>
      </c>
      <c r="K16" s="458"/>
      <c r="L16" s="458"/>
      <c r="M16" s="458"/>
      <c r="N16" s="458"/>
      <c r="O16" s="458" t="s">
        <v>63</v>
      </c>
      <c r="P16" s="458"/>
      <c r="Q16" s="458"/>
      <c r="R16" s="458"/>
      <c r="S16" s="458"/>
      <c r="T16" s="459" t="s">
        <v>64</v>
      </c>
      <c r="U16" s="459"/>
      <c r="V16" s="459"/>
      <c r="W16" s="459"/>
      <c r="X16" s="460"/>
      <c r="Z16" s="123"/>
      <c r="AA16" s="461" t="s">
        <v>269</v>
      </c>
      <c r="AB16" s="462"/>
      <c r="AC16" s="463"/>
      <c r="AG16" s="1" t="s">
        <v>268</v>
      </c>
    </row>
    <row r="17" spans="2:40" s="2" customFormat="1" ht="30.05" customHeight="1">
      <c r="B17" s="444" t="s">
        <v>151</v>
      </c>
      <c r="C17" s="445"/>
      <c r="D17" s="445"/>
      <c r="E17" s="445"/>
      <c r="F17" s="445"/>
      <c r="G17" s="445"/>
      <c r="H17" s="445"/>
      <c r="I17" s="445"/>
      <c r="J17" s="446">
        <f>J12</f>
        <v>0</v>
      </c>
      <c r="K17" s="447"/>
      <c r="L17" s="447"/>
      <c r="M17" s="448" t="s">
        <v>32</v>
      </c>
      <c r="N17" s="449"/>
      <c r="O17" s="450">
        <f>IF(AG17=1,AG20,IF(AG17=2,AI20,IF(AG17=3,AK20,IF(AG17=4,AM20,"-"))))</f>
        <v>0.6</v>
      </c>
      <c r="P17" s="451"/>
      <c r="Q17" s="451"/>
      <c r="R17" s="448" t="s">
        <v>32</v>
      </c>
      <c r="S17" s="449"/>
      <c r="T17" s="421" t="str">
        <f>IF(O17="-","-",(IF(O17-J17&gt;=0,"適合","不適合")))</f>
        <v>適合</v>
      </c>
      <c r="U17" s="421"/>
      <c r="V17" s="421"/>
      <c r="W17" s="421"/>
      <c r="X17" s="422"/>
      <c r="Z17" s="122"/>
      <c r="AA17" s="428" t="s">
        <v>80</v>
      </c>
      <c r="AB17" s="429"/>
      <c r="AC17" s="430"/>
      <c r="AG17" s="121">
        <v>1</v>
      </c>
    </row>
    <row r="18" spans="2:40" s="2" customFormat="1" ht="30.05" customHeight="1" thickBot="1">
      <c r="B18" s="431" t="s">
        <v>152</v>
      </c>
      <c r="C18" s="432"/>
      <c r="D18" s="432"/>
      <c r="E18" s="432"/>
      <c r="F18" s="432"/>
      <c r="G18" s="432"/>
      <c r="H18" s="432"/>
      <c r="I18" s="432"/>
      <c r="J18" s="433">
        <f>X11</f>
        <v>0</v>
      </c>
      <c r="K18" s="434"/>
      <c r="L18" s="434"/>
      <c r="M18" s="435"/>
      <c r="N18" s="436"/>
      <c r="O18" s="437">
        <f>IF(AG17=1,AH20,IF(AG17=2,AJ20,IF(AG17=3,AL20,"-")))</f>
        <v>2.8</v>
      </c>
      <c r="P18" s="438"/>
      <c r="Q18" s="438"/>
      <c r="R18" s="435"/>
      <c r="S18" s="436"/>
      <c r="T18" s="439" t="str">
        <f>IF(O18="-","-",(IF(O18&gt;=J18,"適合","不適合")))</f>
        <v>適合</v>
      </c>
      <c r="U18" s="439"/>
      <c r="V18" s="439"/>
      <c r="W18" s="439"/>
      <c r="X18" s="440"/>
      <c r="Z18" s="41"/>
      <c r="AA18" s="441" t="s">
        <v>81</v>
      </c>
      <c r="AB18" s="442"/>
      <c r="AC18" s="443"/>
      <c r="AF18" s="1"/>
    </row>
    <row r="19" spans="2:40" s="2" customFormat="1" ht="30.05" customHeight="1" thickBot="1">
      <c r="Z19" s="42"/>
      <c r="AA19" s="423" t="s">
        <v>82</v>
      </c>
      <c r="AB19" s="424"/>
      <c r="AC19" s="425"/>
      <c r="AF19" s="118"/>
      <c r="AG19" s="1" t="s">
        <v>267</v>
      </c>
      <c r="AH19" s="1"/>
      <c r="AI19" s="1"/>
      <c r="AJ19" s="1"/>
      <c r="AK19" s="1"/>
      <c r="AL19" s="1"/>
      <c r="AM19" s="1"/>
      <c r="AN19" s="1"/>
    </row>
    <row r="20" spans="2:40" s="2" customFormat="1" ht="30.05" customHeight="1">
      <c r="AF20" s="118"/>
      <c r="AG20" s="119">
        <f>VLOOKUP(AA7,$AF$7:$AN$14,2,FALSE)</f>
        <v>0.6</v>
      </c>
      <c r="AH20" s="120">
        <f>VLOOKUP(AA7,$AF$7:$AN$14,3,FALSE)</f>
        <v>2.8</v>
      </c>
      <c r="AI20" s="119">
        <f>VLOOKUP(AA7,$AF$7:$AN$14,4,FALSE)</f>
        <v>0.87</v>
      </c>
      <c r="AJ20" s="120">
        <f>VLOOKUP(AA7,$AF$7:$AN$14,5,FALSE)</f>
        <v>2.8</v>
      </c>
      <c r="AK20" s="119">
        <f>VLOOKUP(AA7,$AF$7:$AN$14,6,FALSE)</f>
        <v>1.54</v>
      </c>
      <c r="AL20" s="120">
        <f>VLOOKUP(AA7,$AF$7:$AN$14,7,FALSE)</f>
        <v>3.8</v>
      </c>
      <c r="AM20" s="119">
        <f>VLOOKUP(AA7,$AF$7:$AN$14,8,FALSE)</f>
        <v>1.67</v>
      </c>
      <c r="AN20" s="114" t="str">
        <f>VLOOKUP(AA7,$AF$7:$AN$14,9,FALSE)</f>
        <v>-</v>
      </c>
    </row>
    <row r="21" spans="2:40" s="2" customFormat="1" ht="30.05" customHeight="1">
      <c r="AF21" s="118"/>
      <c r="AI21" s="1"/>
      <c r="AJ21" s="1"/>
      <c r="AK21" s="1"/>
      <c r="AL21" s="1"/>
      <c r="AM21" s="1"/>
      <c r="AN21" s="1"/>
    </row>
    <row r="22" spans="2:40" s="2" customFormat="1" ht="30.05" customHeight="1">
      <c r="C22" s="5"/>
      <c r="D22" s="5"/>
      <c r="E22" s="5"/>
      <c r="F22" s="5"/>
      <c r="G22" s="5"/>
      <c r="H22" s="5"/>
      <c r="I22" s="5"/>
      <c r="J22" s="5"/>
      <c r="K22" s="5"/>
      <c r="L22" s="5"/>
      <c r="M22" s="5"/>
      <c r="N22" s="5"/>
      <c r="O22" s="5"/>
      <c r="P22" s="5"/>
      <c r="Q22" s="5"/>
      <c r="R22" s="5"/>
      <c r="S22" s="5"/>
      <c r="T22" s="5"/>
      <c r="U22" s="5"/>
      <c r="V22" s="5"/>
      <c r="W22" s="5"/>
      <c r="X22" s="5"/>
      <c r="Y22" s="5"/>
      <c r="Z22" s="5"/>
      <c r="AA22" s="5"/>
      <c r="AB22" s="5"/>
      <c r="AG22" s="1" t="s">
        <v>266</v>
      </c>
      <c r="AH22" s="1"/>
      <c r="AI22" s="1"/>
      <c r="AJ22" s="1"/>
      <c r="AK22" s="1"/>
      <c r="AL22" s="1"/>
      <c r="AM22" s="1"/>
      <c r="AN22" s="1"/>
    </row>
    <row r="23" spans="2:40" s="2" customFormat="1" ht="30.05" customHeight="1">
      <c r="C23" s="7" t="s">
        <v>277</v>
      </c>
      <c r="AB23" s="12"/>
      <c r="AG23" s="114" t="s">
        <v>265</v>
      </c>
      <c r="AH23" s="117">
        <f>'Ａ（北）'!W46+'Ａ（北東）'!W46+'Ａ（東）'!W46+'Ａ（南東）'!W46+'Ａ（南）'!W46+'Ａ（南西）'!W46+'Ａ（西）'!W46+'Ａ（北西）'!W46+'Ｂ（屋根・床等）'!W35+'Ｃ（基礎）'!Q30+'Ｃ（基礎）'!W45</f>
        <v>0</v>
      </c>
      <c r="AI23" s="1"/>
      <c r="AJ23" s="1"/>
      <c r="AK23" s="1"/>
      <c r="AL23" s="1"/>
      <c r="AM23" s="1"/>
      <c r="AN23" s="1"/>
    </row>
    <row r="24" spans="2:40" s="2" customFormat="1" ht="30.05" customHeight="1">
      <c r="C24" s="7" t="s">
        <v>111</v>
      </c>
      <c r="AB24" s="12"/>
      <c r="AG24" s="114" t="s">
        <v>264</v>
      </c>
      <c r="AH24" s="117">
        <f>'Ａ（北）'!W44+'Ａ（北東）'!W44+'Ａ（東）'!W44+'Ａ（南東）'!W44+'Ａ（南）'!W44+'Ａ（南西）'!W44+'Ａ（西）'!W44+'Ａ（北西）'!W44+'Ｂ（屋根・床等）'!W33+'Ｃ（基礎）'!Q45</f>
        <v>0</v>
      </c>
      <c r="AI24" s="1"/>
      <c r="AJ24" s="1"/>
      <c r="AK24" s="1"/>
      <c r="AL24" s="1"/>
      <c r="AM24" s="1"/>
      <c r="AN24" s="1"/>
    </row>
    <row r="25" spans="2:40" s="2" customFormat="1" ht="30.05" customHeight="1">
      <c r="C25" s="7" t="s">
        <v>112</v>
      </c>
      <c r="G25" s="426" t="s">
        <v>52</v>
      </c>
      <c r="H25" s="427"/>
      <c r="I25" s="7" t="s">
        <v>51</v>
      </c>
      <c r="AB25" s="12"/>
      <c r="AG25" s="114" t="s">
        <v>263</v>
      </c>
      <c r="AH25" s="117">
        <f>'Ａ（北）'!W45+'Ａ（北東）'!W45+'Ａ（東）'!W45+'Ａ（南東）'!W45+'Ａ（南）'!W45+'Ａ（南西）'!W45+'Ａ（西）'!W45+'Ａ（北西）'!W45+'Ｂ（屋根・床等）'!W34+'Ｃ（基礎）'!T45</f>
        <v>0</v>
      </c>
    </row>
    <row r="26" spans="2:40" s="2" customFormat="1" ht="30.05" customHeight="1">
      <c r="C26" s="7" t="s">
        <v>113</v>
      </c>
      <c r="G26" s="116"/>
      <c r="H26" s="116"/>
      <c r="AB26" s="12"/>
      <c r="AG26"/>
    </row>
    <row r="27" spans="2:40" s="2" customFormat="1" ht="30.05" customHeight="1">
      <c r="C27" s="7" t="s">
        <v>114</v>
      </c>
      <c r="AB27" s="12"/>
      <c r="AG27"/>
    </row>
    <row r="28" spans="2:40" s="2" customFormat="1" ht="30.05" customHeight="1">
      <c r="C28" s="13" t="s">
        <v>102</v>
      </c>
      <c r="D28" s="5"/>
      <c r="E28" s="5"/>
      <c r="F28" s="5"/>
      <c r="G28" s="5"/>
      <c r="H28" s="5"/>
      <c r="I28" s="5"/>
      <c r="J28" s="5"/>
      <c r="K28" s="5"/>
      <c r="L28" s="5"/>
      <c r="M28" s="5"/>
      <c r="N28" s="5"/>
      <c r="O28" s="5"/>
      <c r="P28" s="5"/>
      <c r="Q28" s="5"/>
      <c r="R28" s="5"/>
      <c r="S28" s="5"/>
      <c r="T28" s="5"/>
      <c r="U28" s="5"/>
      <c r="V28" s="5"/>
      <c r="W28" s="5"/>
      <c r="X28" s="5"/>
      <c r="Y28" s="5"/>
      <c r="Z28" s="5"/>
      <c r="AA28" s="5"/>
      <c r="AB28" s="14"/>
      <c r="AG28"/>
    </row>
    <row r="29" spans="2:40" s="2" customFormat="1" ht="30.05" customHeight="1"/>
    <row r="30" spans="2:40" s="2" customFormat="1" ht="30.05" customHeight="1"/>
    <row r="31" spans="2:40" s="2" customFormat="1" ht="30.05" customHeight="1"/>
    <row r="32" spans="2:40" s="2" customFormat="1" ht="20.100000000000001" customHeight="1"/>
    <row r="33" s="2" customFormat="1" ht="20.100000000000001" customHeight="1"/>
    <row r="34" s="2" customFormat="1" ht="20.100000000000001" customHeight="1"/>
    <row r="35" s="2" customFormat="1" ht="20.100000000000001" customHeight="1"/>
    <row r="36" s="2" customFormat="1" ht="20.100000000000001" customHeight="1"/>
    <row r="37" s="2" customFormat="1" ht="20.100000000000001" customHeight="1"/>
    <row r="38" s="2" customFormat="1" ht="20.100000000000001" customHeight="1"/>
    <row r="39" s="2" customFormat="1" ht="20.100000000000001" customHeight="1"/>
    <row r="40" s="2" customFormat="1" ht="20.100000000000001" customHeight="1"/>
    <row r="41" s="2" customFormat="1" ht="20.100000000000001" customHeight="1"/>
    <row r="42" s="2" customFormat="1" ht="20.100000000000001" customHeight="1"/>
    <row r="43" s="2" customFormat="1" ht="20.100000000000001" customHeight="1"/>
    <row r="44" s="2" customFormat="1" ht="20.100000000000001" customHeight="1"/>
    <row r="45" s="2" customFormat="1" ht="20.100000000000001" customHeight="1"/>
    <row r="46" s="2" customFormat="1" ht="20.100000000000001" customHeight="1"/>
    <row r="47" s="2" customFormat="1" ht="20.100000000000001" customHeight="1"/>
    <row r="48" s="2" customFormat="1" ht="20.100000000000001" customHeight="1"/>
    <row r="49" s="2" customFormat="1" ht="20.100000000000001" customHeight="1"/>
    <row r="50" s="2" customFormat="1" ht="20.100000000000001" customHeight="1"/>
    <row r="51" s="2" customFormat="1" ht="20.100000000000001" customHeight="1"/>
    <row r="52" s="2" customFormat="1" ht="20.100000000000001" customHeight="1"/>
    <row r="53" s="2" customFormat="1" ht="20.100000000000001" customHeight="1"/>
    <row r="54" s="2" customFormat="1" ht="20.100000000000001" customHeight="1"/>
    <row r="55" s="2" customFormat="1" ht="20.100000000000001" customHeight="1"/>
    <row r="56" s="2" customFormat="1" ht="20.100000000000001" customHeight="1"/>
    <row r="57" s="2" customFormat="1" ht="20.100000000000001" customHeight="1"/>
    <row r="58" s="2" customFormat="1" ht="20.100000000000001" customHeight="1"/>
    <row r="59" s="2" customFormat="1" ht="20.100000000000001" customHeight="1"/>
    <row r="60" s="2" customFormat="1" ht="20.100000000000001" customHeight="1"/>
    <row r="61" s="2" customFormat="1" ht="20.100000000000001" customHeight="1"/>
    <row r="62" s="2" customFormat="1" ht="20.100000000000001" customHeight="1"/>
    <row r="63" s="2" customFormat="1" ht="20.100000000000001" customHeight="1"/>
    <row r="64" s="2" customFormat="1" ht="20.100000000000001" customHeight="1"/>
    <row r="65" s="2" customFormat="1" ht="20.100000000000001" customHeight="1"/>
    <row r="66" s="2" customFormat="1" ht="20.100000000000001" customHeight="1"/>
    <row r="67" s="2" customFormat="1" ht="20.100000000000001" customHeight="1"/>
    <row r="68" s="2" customFormat="1" ht="20.100000000000001" customHeight="1"/>
    <row r="69" s="2" customFormat="1" ht="20.100000000000001" customHeight="1"/>
    <row r="70" s="2" customFormat="1" ht="20.100000000000001" customHeight="1"/>
    <row r="71" s="2" customFormat="1" ht="20.100000000000001" customHeight="1"/>
    <row r="72" s="2" customFormat="1" ht="20.100000000000001" customHeight="1"/>
    <row r="73" s="2" customFormat="1" ht="20.100000000000001" customHeight="1"/>
    <row r="74" s="2" customFormat="1" ht="20.100000000000001" customHeight="1"/>
    <row r="75" s="2" customFormat="1" ht="20.100000000000001" customHeight="1"/>
    <row r="76" s="2" customFormat="1" ht="20.100000000000001" customHeight="1"/>
    <row r="77" s="2" customFormat="1" ht="20.100000000000001" customHeight="1"/>
    <row r="78" s="2" customFormat="1" ht="20.100000000000001" customHeight="1"/>
    <row r="79" s="2" customFormat="1" ht="20.100000000000001" customHeight="1"/>
    <row r="80" s="2" customFormat="1" ht="20.100000000000001" customHeight="1"/>
    <row r="81" s="2" customFormat="1" ht="20.100000000000001" customHeight="1"/>
    <row r="82" s="2" customFormat="1" ht="20.100000000000001" customHeight="1"/>
    <row r="83" s="2" customFormat="1" ht="20.100000000000001" customHeight="1"/>
    <row r="84" s="2" customFormat="1" ht="20.100000000000001" customHeight="1"/>
    <row r="85" s="2" customFormat="1" ht="20.100000000000001" customHeight="1"/>
    <row r="86" s="2" customFormat="1" ht="20.100000000000001" customHeight="1"/>
    <row r="87" s="2" customFormat="1" ht="20.100000000000001" customHeight="1"/>
    <row r="88" s="2" customFormat="1" ht="20.100000000000001" customHeight="1"/>
    <row r="89" s="2" customFormat="1" ht="20.100000000000001" customHeight="1"/>
    <row r="90" s="2" customFormat="1" ht="20.100000000000001" customHeight="1"/>
    <row r="91" s="2" customFormat="1" ht="20.100000000000001" customHeight="1"/>
    <row r="92" s="2" customFormat="1" ht="20.100000000000001" customHeight="1"/>
    <row r="93" s="2" customFormat="1" ht="20.100000000000001" customHeight="1"/>
    <row r="94" s="2" customFormat="1" ht="20.100000000000001" customHeight="1"/>
    <row r="95" s="2" customFormat="1" ht="20.100000000000001" customHeight="1"/>
    <row r="96" s="2" customFormat="1" ht="20.100000000000001" customHeight="1"/>
    <row r="97" s="2" customFormat="1" ht="20.100000000000001" customHeight="1"/>
    <row r="98" s="2" customFormat="1" ht="20.100000000000001" customHeight="1"/>
    <row r="99" s="2" customFormat="1" ht="20.100000000000001" customHeight="1"/>
    <row r="100" s="2" customFormat="1" ht="20.100000000000001" customHeight="1"/>
    <row r="101" s="2" customFormat="1" ht="20.100000000000001" customHeight="1"/>
    <row r="102" s="2" customFormat="1" ht="20.100000000000001" customHeight="1"/>
    <row r="103" s="2" customFormat="1" ht="20.100000000000001" customHeight="1"/>
    <row r="104" s="2" customFormat="1" ht="20.100000000000001" customHeight="1"/>
    <row r="105" s="2" customFormat="1" ht="20.100000000000001" customHeight="1"/>
    <row r="106" s="2" customFormat="1" ht="20.100000000000001" customHeight="1"/>
    <row r="107" s="2" customFormat="1" ht="20.100000000000001" customHeight="1"/>
    <row r="108" s="2" customFormat="1" ht="20.100000000000001" customHeight="1"/>
    <row r="109" s="2" customFormat="1" ht="20.100000000000001" customHeight="1"/>
    <row r="110" s="2" customFormat="1" ht="20.100000000000001" customHeight="1"/>
    <row r="111" s="2" customFormat="1" ht="20.100000000000001" customHeight="1"/>
    <row r="112" s="2" customFormat="1" ht="20.100000000000001" customHeight="1"/>
    <row r="113" s="2" customFormat="1" ht="20.100000000000001" customHeight="1"/>
    <row r="114" s="2" customFormat="1" ht="20.100000000000001" customHeight="1"/>
    <row r="115" s="2" customFormat="1" ht="20.100000000000001" customHeight="1"/>
    <row r="116" s="2" customFormat="1" ht="20.100000000000001" customHeight="1"/>
    <row r="117" s="2" customFormat="1" ht="20.100000000000001" customHeight="1"/>
    <row r="118" s="2" customFormat="1" ht="20.100000000000001" customHeight="1"/>
    <row r="119" s="2" customFormat="1" ht="20.100000000000001" customHeight="1"/>
    <row r="120" s="2" customFormat="1" ht="20.100000000000001" customHeight="1"/>
    <row r="121" s="2" customFormat="1" ht="20.100000000000001" customHeight="1"/>
    <row r="122" s="2" customFormat="1" ht="20.100000000000001" customHeight="1"/>
    <row r="123" s="2" customFormat="1" ht="20.100000000000001" customHeight="1"/>
    <row r="124" s="2" customFormat="1" ht="20.100000000000001" customHeight="1"/>
    <row r="125" s="2" customFormat="1" ht="20.100000000000001" customHeight="1"/>
    <row r="126" s="2" customFormat="1" ht="20.100000000000001" customHeight="1"/>
    <row r="127" s="2" customFormat="1" ht="20.100000000000001" customHeight="1"/>
    <row r="128" s="2" customFormat="1" ht="20.100000000000001" customHeight="1"/>
    <row r="129" s="2" customFormat="1" ht="20.100000000000001" customHeight="1"/>
    <row r="130" s="2" customFormat="1" ht="20.100000000000001" customHeight="1"/>
    <row r="131" s="2" customFormat="1" ht="20.100000000000001" customHeight="1"/>
    <row r="132" s="2" customFormat="1" ht="20.100000000000001" customHeight="1"/>
    <row r="133" s="2" customFormat="1" ht="20.100000000000001" customHeight="1"/>
    <row r="134" s="2" customFormat="1" ht="20.100000000000001" customHeight="1"/>
    <row r="135" s="2" customFormat="1" ht="20.100000000000001" customHeight="1"/>
    <row r="136" s="2" customFormat="1" ht="20.100000000000001" customHeight="1"/>
    <row r="137" s="2" customFormat="1" ht="20.100000000000001" customHeight="1"/>
    <row r="138" s="2" customFormat="1" ht="20.100000000000001" customHeight="1"/>
    <row r="139" s="2" customFormat="1" ht="20.100000000000001" customHeight="1"/>
    <row r="140" s="2" customFormat="1" ht="20.100000000000001" customHeight="1"/>
    <row r="141" s="2" customFormat="1" ht="20.100000000000001" customHeight="1"/>
    <row r="142" s="3" customFormat="1" ht="20.100000000000001" customHeight="1"/>
    <row r="143" s="3" customFormat="1" ht="20.100000000000001" customHeight="1"/>
    <row r="144" ht="20.100000000000001" customHeight="1"/>
    <row r="145" ht="20.100000000000001" customHeight="1"/>
    <row r="146" ht="20.100000000000001" customHeight="1"/>
    <row r="147" ht="20.100000000000001" customHeight="1"/>
  </sheetData>
  <sheetProtection algorithmName="SHA-512" hashValue="OTKJLGMiYisM7VB1dR817OlFrDyQZTez1IIEC3Ijjbv0XRoWrg43Ryoc8CtJqwTBGiBzFcUoW8ZqRtiQwX/pug==" saltValue="OEj20WyMNMm+dB323PcKJA==" spinCount="100000" sheet="1" objects="1" scenarios="1" selectLockedCells="1"/>
  <mergeCells count="49">
    <mergeCell ref="B2:AC2"/>
    <mergeCell ref="B3:AC3"/>
    <mergeCell ref="AG5:AH5"/>
    <mergeCell ref="AI5:AJ5"/>
    <mergeCell ref="B8:I8"/>
    <mergeCell ref="M8:N8"/>
    <mergeCell ref="O8:P8"/>
    <mergeCell ref="R8:S8"/>
    <mergeCell ref="T8:U8"/>
    <mergeCell ref="AM5:AN5"/>
    <mergeCell ref="B6:I6"/>
    <mergeCell ref="K6:AC6"/>
    <mergeCell ref="B7:I7"/>
    <mergeCell ref="K7:W7"/>
    <mergeCell ref="AK5:AL5"/>
    <mergeCell ref="X7:Z7"/>
    <mergeCell ref="AA7:AC7"/>
    <mergeCell ref="X11:AA11"/>
    <mergeCell ref="B12:I12"/>
    <mergeCell ref="J12:L12"/>
    <mergeCell ref="M12:N12"/>
    <mergeCell ref="O12:W12"/>
    <mergeCell ref="X12:AA12"/>
    <mergeCell ref="B11:I11"/>
    <mergeCell ref="J11:L11"/>
    <mergeCell ref="M11:N11"/>
    <mergeCell ref="O11:W11"/>
    <mergeCell ref="AB12:AC12"/>
    <mergeCell ref="B16:I16"/>
    <mergeCell ref="J16:N16"/>
    <mergeCell ref="O16:S16"/>
    <mergeCell ref="T16:X16"/>
    <mergeCell ref="AA16:AC16"/>
    <mergeCell ref="T17:X17"/>
    <mergeCell ref="AA19:AC19"/>
    <mergeCell ref="G25:H25"/>
    <mergeCell ref="AA17:AC17"/>
    <mergeCell ref="B18:I18"/>
    <mergeCell ref="J18:L18"/>
    <mergeCell ref="M18:N18"/>
    <mergeCell ref="O18:Q18"/>
    <mergeCell ref="R18:S18"/>
    <mergeCell ref="T18:X18"/>
    <mergeCell ref="AA18:AC18"/>
    <mergeCell ref="B17:I17"/>
    <mergeCell ref="J17:L17"/>
    <mergeCell ref="M17:N17"/>
    <mergeCell ref="O17:Q17"/>
    <mergeCell ref="R17:S17"/>
  </mergeCells>
  <phoneticPr fontId="4"/>
  <conditionalFormatting sqref="AF7:AN14">
    <cfRule type="expression" dxfId="185" priority="1">
      <formula>$AA$7=$AF7</formula>
    </cfRule>
  </conditionalFormatting>
  <dataValidations count="1">
    <dataValidation type="list" allowBlank="1" showInputMessage="1" showErrorMessage="1" sqref="AA7:AC7">
      <formula1>"１地域,２地域,３地域,４地域,５地域,６地域,７地域,８地域"</formula1>
    </dataValidation>
  </dataValidations>
  <pageMargins left="0.70866141732283472" right="0.70866141732283472" top="0.74803149606299213" bottom="0.74803149606299213" header="0.31496062992125984" footer="0.31496062992125984"/>
  <pageSetup paperSize="9" scale="86" orientation="portrait" r:id="rId1"/>
  <headerFooter>
    <oddHeader>&amp;Rver. 2.3[H28]</oddHeader>
    <oddFooter>&amp;Cⓒ　2022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2097" r:id="rId4" name="Option Button 1">
              <controlPr defaultSize="0" autoFill="0" autoLine="0" autoPict="0">
                <anchor moveWithCells="1">
                  <from>
                    <xdr:col>25</xdr:col>
                    <xdr:colOff>26314</xdr:colOff>
                    <xdr:row>15</xdr:row>
                    <xdr:rowOff>85519</xdr:rowOff>
                  </from>
                  <to>
                    <xdr:col>26</xdr:col>
                    <xdr:colOff>65784</xdr:colOff>
                    <xdr:row>15</xdr:row>
                    <xdr:rowOff>296029</xdr:rowOff>
                  </to>
                </anchor>
              </controlPr>
            </control>
          </mc:Choice>
        </mc:AlternateContent>
        <mc:AlternateContent xmlns:mc="http://schemas.openxmlformats.org/markup-compatibility/2006">
          <mc:Choice Requires="x14">
            <control shapeId="132098" r:id="rId5" name="Option Button 2">
              <controlPr defaultSize="0" autoFill="0" autoLine="0" autoPict="0">
                <anchor moveWithCells="1">
                  <from>
                    <xdr:col>25</xdr:col>
                    <xdr:colOff>26314</xdr:colOff>
                    <xdr:row>16</xdr:row>
                    <xdr:rowOff>85519</xdr:rowOff>
                  </from>
                  <to>
                    <xdr:col>26</xdr:col>
                    <xdr:colOff>65784</xdr:colOff>
                    <xdr:row>16</xdr:row>
                    <xdr:rowOff>296029</xdr:rowOff>
                  </to>
                </anchor>
              </controlPr>
            </control>
          </mc:Choice>
        </mc:AlternateContent>
        <mc:AlternateContent xmlns:mc="http://schemas.openxmlformats.org/markup-compatibility/2006">
          <mc:Choice Requires="x14">
            <control shapeId="132099" r:id="rId6" name="Option Button 3">
              <controlPr defaultSize="0" autoFill="0" autoLine="0" autoPict="0">
                <anchor moveWithCells="1">
                  <from>
                    <xdr:col>25</xdr:col>
                    <xdr:colOff>26314</xdr:colOff>
                    <xdr:row>17</xdr:row>
                    <xdr:rowOff>85519</xdr:rowOff>
                  </from>
                  <to>
                    <xdr:col>26</xdr:col>
                    <xdr:colOff>65784</xdr:colOff>
                    <xdr:row>17</xdr:row>
                    <xdr:rowOff>296029</xdr:rowOff>
                  </to>
                </anchor>
              </controlPr>
            </control>
          </mc:Choice>
        </mc:AlternateContent>
        <mc:AlternateContent xmlns:mc="http://schemas.openxmlformats.org/markup-compatibility/2006">
          <mc:Choice Requires="x14">
            <control shapeId="132100" r:id="rId7" name="Option Button 4">
              <controlPr defaultSize="0" autoFill="0" autoLine="0" autoPict="0">
                <anchor moveWithCells="1">
                  <from>
                    <xdr:col>25</xdr:col>
                    <xdr:colOff>26314</xdr:colOff>
                    <xdr:row>18</xdr:row>
                    <xdr:rowOff>85519</xdr:rowOff>
                  </from>
                  <to>
                    <xdr:col>26</xdr:col>
                    <xdr:colOff>65784</xdr:colOff>
                    <xdr:row>18</xdr:row>
                    <xdr:rowOff>296029</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CZ84"/>
  <sheetViews>
    <sheetView showGridLines="0" zoomScale="90" zoomScaleNormal="90" workbookViewId="0">
      <selection activeCell="J21" sqref="J21"/>
    </sheetView>
  </sheetViews>
  <sheetFormatPr defaultColWidth="8.90625" defaultRowHeight="15.05" customHeight="1"/>
  <cols>
    <col min="1" max="1" width="2.6328125" style="242" customWidth="1"/>
    <col min="2" max="2" width="3.6328125" style="242" customWidth="1"/>
    <col min="3" max="3" width="2.6328125" style="242" customWidth="1"/>
    <col min="4" max="4" width="17.6328125" style="242" customWidth="1"/>
    <col min="5" max="5" width="32.6328125" style="242" customWidth="1"/>
    <col min="6" max="10" width="10.90625" style="242" customWidth="1"/>
    <col min="11" max="11" width="3.6328125" style="242" customWidth="1"/>
    <col min="12" max="12" width="2.6328125" style="242" customWidth="1"/>
    <col min="13" max="13" width="17.6328125" style="242" customWidth="1"/>
    <col min="14" max="14" width="32.6328125" style="242" customWidth="1"/>
    <col min="15" max="16" width="10.90625" style="242" customWidth="1"/>
    <col min="17" max="20" width="12.08984375" style="242" customWidth="1"/>
    <col min="21" max="23" width="8.90625" style="242" customWidth="1"/>
    <col min="24" max="26" width="8.90625" style="244" customWidth="1"/>
    <col min="27" max="28" width="8.90625" style="146" hidden="1" customWidth="1"/>
    <col min="29" max="29" width="17.6328125" style="146" hidden="1" customWidth="1"/>
    <col min="30" max="30" width="11" style="146" hidden="1" customWidth="1"/>
    <col min="31" max="35" width="8.90625" style="146" hidden="1" customWidth="1"/>
    <col min="36" max="36" width="11.453125" style="146" hidden="1" customWidth="1"/>
    <col min="37" max="39" width="8.90625" style="146" hidden="1" customWidth="1"/>
    <col min="40" max="49" width="8.90625" style="145" hidden="1" customWidth="1"/>
    <col min="50" max="50" width="18.08984375" style="145" hidden="1" customWidth="1"/>
    <col min="51" max="51" width="28.36328125" style="145" hidden="1" customWidth="1"/>
    <col min="52" max="65" width="8.90625" style="145" hidden="1" customWidth="1"/>
    <col min="66" max="66" width="30.90625" style="145" hidden="1" customWidth="1"/>
    <col min="67" max="72" width="8.90625" style="145" hidden="1" customWidth="1"/>
    <col min="73" max="73" width="30.90625" style="145" hidden="1" customWidth="1"/>
    <col min="74" max="82" width="8.90625" style="145" hidden="1" customWidth="1"/>
    <col min="83" max="83" width="29" style="145" hidden="1" customWidth="1"/>
    <col min="84" max="104" width="8.90625" style="145" hidden="1" customWidth="1"/>
    <col min="105" max="105" width="8.90625" style="145" customWidth="1"/>
    <col min="106" max="253" width="8.90625" style="145"/>
    <col min="254" max="254" width="1.6328125" style="145" customWidth="1"/>
    <col min="255" max="255" width="2.6328125" style="145" customWidth="1"/>
    <col min="256" max="256" width="8.08984375" style="145" customWidth="1"/>
    <col min="257" max="257" width="29.08984375" style="145" customWidth="1"/>
    <col min="258" max="259" width="10.90625" style="145" customWidth="1"/>
    <col min="260" max="260" width="9.90625" style="145" customWidth="1"/>
    <col min="261" max="261" width="10.6328125" style="145" customWidth="1"/>
    <col min="262" max="262" width="4.6328125" style="145" customWidth="1"/>
    <col min="263" max="263" width="10.6328125" style="145" customWidth="1"/>
    <col min="264" max="264" width="23.6328125" style="145" bestFit="1" customWidth="1"/>
    <col min="265" max="266" width="8.90625" style="145"/>
    <col min="267" max="267" width="3.6328125" style="145" customWidth="1"/>
    <col min="268" max="509" width="8.90625" style="145"/>
    <col min="510" max="510" width="1.6328125" style="145" customWidth="1"/>
    <col min="511" max="511" width="2.6328125" style="145" customWidth="1"/>
    <col min="512" max="512" width="8.08984375" style="145" customWidth="1"/>
    <col min="513" max="513" width="29.08984375" style="145" customWidth="1"/>
    <col min="514" max="515" width="10.90625" style="145" customWidth="1"/>
    <col min="516" max="516" width="9.90625" style="145" customWidth="1"/>
    <col min="517" max="517" width="10.6328125" style="145" customWidth="1"/>
    <col min="518" max="518" width="4.6328125" style="145" customWidth="1"/>
    <col min="519" max="519" width="10.6328125" style="145" customWidth="1"/>
    <col min="520" max="520" width="23.6328125" style="145" bestFit="1" customWidth="1"/>
    <col min="521" max="522" width="8.90625" style="145"/>
    <col min="523" max="523" width="3.6328125" style="145" customWidth="1"/>
    <col min="524" max="765" width="8.90625" style="145"/>
    <col min="766" max="766" width="1.6328125" style="145" customWidth="1"/>
    <col min="767" max="767" width="2.6328125" style="145" customWidth="1"/>
    <col min="768" max="768" width="8.08984375" style="145" customWidth="1"/>
    <col min="769" max="769" width="29.08984375" style="145" customWidth="1"/>
    <col min="770" max="771" width="10.90625" style="145" customWidth="1"/>
    <col min="772" max="772" width="9.90625" style="145" customWidth="1"/>
    <col min="773" max="773" width="10.6328125" style="145" customWidth="1"/>
    <col min="774" max="774" width="4.6328125" style="145" customWidth="1"/>
    <col min="775" max="775" width="10.6328125" style="145" customWidth="1"/>
    <col min="776" max="776" width="23.6328125" style="145" bestFit="1" customWidth="1"/>
    <col min="777" max="778" width="8.90625" style="145"/>
    <col min="779" max="779" width="3.6328125" style="145" customWidth="1"/>
    <col min="780" max="1021" width="8.90625" style="145"/>
    <col min="1022" max="1022" width="1.6328125" style="145" customWidth="1"/>
    <col min="1023" max="1023" width="2.6328125" style="145" customWidth="1"/>
    <col min="1024" max="1024" width="8.08984375" style="145" customWidth="1"/>
    <col min="1025" max="1025" width="29.08984375" style="145" customWidth="1"/>
    <col min="1026" max="1027" width="10.90625" style="145" customWidth="1"/>
    <col min="1028" max="1028" width="9.90625" style="145" customWidth="1"/>
    <col min="1029" max="1029" width="10.6328125" style="145" customWidth="1"/>
    <col min="1030" max="1030" width="4.6328125" style="145" customWidth="1"/>
    <col min="1031" max="1031" width="10.6328125" style="145" customWidth="1"/>
    <col min="1032" max="1032" width="23.6328125" style="145" bestFit="1" customWidth="1"/>
    <col min="1033" max="1034" width="8.90625" style="145"/>
    <col min="1035" max="1035" width="3.6328125" style="145" customWidth="1"/>
    <col min="1036" max="1277" width="8.90625" style="145"/>
    <col min="1278" max="1278" width="1.6328125" style="145" customWidth="1"/>
    <col min="1279" max="1279" width="2.6328125" style="145" customWidth="1"/>
    <col min="1280" max="1280" width="8.08984375" style="145" customWidth="1"/>
    <col min="1281" max="1281" width="29.08984375" style="145" customWidth="1"/>
    <col min="1282" max="1283" width="10.90625" style="145" customWidth="1"/>
    <col min="1284" max="1284" width="9.90625" style="145" customWidth="1"/>
    <col min="1285" max="1285" width="10.6328125" style="145" customWidth="1"/>
    <col min="1286" max="1286" width="4.6328125" style="145" customWidth="1"/>
    <col min="1287" max="1287" width="10.6328125" style="145" customWidth="1"/>
    <col min="1288" max="1288" width="23.6328125" style="145" bestFit="1" customWidth="1"/>
    <col min="1289" max="1290" width="8.90625" style="145"/>
    <col min="1291" max="1291" width="3.6328125" style="145" customWidth="1"/>
    <col min="1292" max="1533" width="8.90625" style="145"/>
    <col min="1534" max="1534" width="1.6328125" style="145" customWidth="1"/>
    <col min="1535" max="1535" width="2.6328125" style="145" customWidth="1"/>
    <col min="1536" max="1536" width="8.08984375" style="145" customWidth="1"/>
    <col min="1537" max="1537" width="29.08984375" style="145" customWidth="1"/>
    <col min="1538" max="1539" width="10.90625" style="145" customWidth="1"/>
    <col min="1540" max="1540" width="9.90625" style="145" customWidth="1"/>
    <col min="1541" max="1541" width="10.6328125" style="145" customWidth="1"/>
    <col min="1542" max="1542" width="4.6328125" style="145" customWidth="1"/>
    <col min="1543" max="1543" width="10.6328125" style="145" customWidth="1"/>
    <col min="1544" max="1544" width="23.6328125" style="145" bestFit="1" customWidth="1"/>
    <col min="1545" max="1546" width="8.90625" style="145"/>
    <col min="1547" max="1547" width="3.6328125" style="145" customWidth="1"/>
    <col min="1548" max="1789" width="8.90625" style="145"/>
    <col min="1790" max="1790" width="1.6328125" style="145" customWidth="1"/>
    <col min="1791" max="1791" width="2.6328125" style="145" customWidth="1"/>
    <col min="1792" max="1792" width="8.08984375" style="145" customWidth="1"/>
    <col min="1793" max="1793" width="29.08984375" style="145" customWidth="1"/>
    <col min="1794" max="1795" width="10.90625" style="145" customWidth="1"/>
    <col min="1796" max="1796" width="9.90625" style="145" customWidth="1"/>
    <col min="1797" max="1797" width="10.6328125" style="145" customWidth="1"/>
    <col min="1798" max="1798" width="4.6328125" style="145" customWidth="1"/>
    <col min="1799" max="1799" width="10.6328125" style="145" customWidth="1"/>
    <col min="1800" max="1800" width="23.6328125" style="145" bestFit="1" customWidth="1"/>
    <col min="1801" max="1802" width="8.90625" style="145"/>
    <col min="1803" max="1803" width="3.6328125" style="145" customWidth="1"/>
    <col min="1804" max="2045" width="8.90625" style="145"/>
    <col min="2046" max="2046" width="1.6328125" style="145" customWidth="1"/>
    <col min="2047" max="2047" width="2.6328125" style="145" customWidth="1"/>
    <col min="2048" max="2048" width="8.08984375" style="145" customWidth="1"/>
    <col min="2049" max="2049" width="29.08984375" style="145" customWidth="1"/>
    <col min="2050" max="2051" width="10.90625" style="145" customWidth="1"/>
    <col min="2052" max="2052" width="9.90625" style="145" customWidth="1"/>
    <col min="2053" max="2053" width="10.6328125" style="145" customWidth="1"/>
    <col min="2054" max="2054" width="4.6328125" style="145" customWidth="1"/>
    <col min="2055" max="2055" width="10.6328125" style="145" customWidth="1"/>
    <col min="2056" max="2056" width="23.6328125" style="145" bestFit="1" customWidth="1"/>
    <col min="2057" max="2058" width="8.90625" style="145"/>
    <col min="2059" max="2059" width="3.6328125" style="145" customWidth="1"/>
    <col min="2060" max="2301" width="8.90625" style="145"/>
    <col min="2302" max="2302" width="1.6328125" style="145" customWidth="1"/>
    <col min="2303" max="2303" width="2.6328125" style="145" customWidth="1"/>
    <col min="2304" max="2304" width="8.08984375" style="145" customWidth="1"/>
    <col min="2305" max="2305" width="29.08984375" style="145" customWidth="1"/>
    <col min="2306" max="2307" width="10.90625" style="145" customWidth="1"/>
    <col min="2308" max="2308" width="9.90625" style="145" customWidth="1"/>
    <col min="2309" max="2309" width="10.6328125" style="145" customWidth="1"/>
    <col min="2310" max="2310" width="4.6328125" style="145" customWidth="1"/>
    <col min="2311" max="2311" width="10.6328125" style="145" customWidth="1"/>
    <col min="2312" max="2312" width="23.6328125" style="145" bestFit="1" customWidth="1"/>
    <col min="2313" max="2314" width="8.90625" style="145"/>
    <col min="2315" max="2315" width="3.6328125" style="145" customWidth="1"/>
    <col min="2316" max="2557" width="8.90625" style="145"/>
    <col min="2558" max="2558" width="1.6328125" style="145" customWidth="1"/>
    <col min="2559" max="2559" width="2.6328125" style="145" customWidth="1"/>
    <col min="2560" max="2560" width="8.08984375" style="145" customWidth="1"/>
    <col min="2561" max="2561" width="29.08984375" style="145" customWidth="1"/>
    <col min="2562" max="2563" width="10.90625" style="145" customWidth="1"/>
    <col min="2564" max="2564" width="9.90625" style="145" customWidth="1"/>
    <col min="2565" max="2565" width="10.6328125" style="145" customWidth="1"/>
    <col min="2566" max="2566" width="4.6328125" style="145" customWidth="1"/>
    <col min="2567" max="2567" width="10.6328125" style="145" customWidth="1"/>
    <col min="2568" max="2568" width="23.6328125" style="145" bestFit="1" customWidth="1"/>
    <col min="2569" max="2570" width="8.90625" style="145"/>
    <col min="2571" max="2571" width="3.6328125" style="145" customWidth="1"/>
    <col min="2572" max="2813" width="8.90625" style="145"/>
    <col min="2814" max="2814" width="1.6328125" style="145" customWidth="1"/>
    <col min="2815" max="2815" width="2.6328125" style="145" customWidth="1"/>
    <col min="2816" max="2816" width="8.08984375" style="145" customWidth="1"/>
    <col min="2817" max="2817" width="29.08984375" style="145" customWidth="1"/>
    <col min="2818" max="2819" width="10.90625" style="145" customWidth="1"/>
    <col min="2820" max="2820" width="9.90625" style="145" customWidth="1"/>
    <col min="2821" max="2821" width="10.6328125" style="145" customWidth="1"/>
    <col min="2822" max="2822" width="4.6328125" style="145" customWidth="1"/>
    <col min="2823" max="2823" width="10.6328125" style="145" customWidth="1"/>
    <col min="2824" max="2824" width="23.6328125" style="145" bestFit="1" customWidth="1"/>
    <col min="2825" max="2826" width="8.90625" style="145"/>
    <col min="2827" max="2827" width="3.6328125" style="145" customWidth="1"/>
    <col min="2828" max="3069" width="8.90625" style="145"/>
    <col min="3070" max="3070" width="1.6328125" style="145" customWidth="1"/>
    <col min="3071" max="3071" width="2.6328125" style="145" customWidth="1"/>
    <col min="3072" max="3072" width="8.08984375" style="145" customWidth="1"/>
    <col min="3073" max="3073" width="29.08984375" style="145" customWidth="1"/>
    <col min="3074" max="3075" width="10.90625" style="145" customWidth="1"/>
    <col min="3076" max="3076" width="9.90625" style="145" customWidth="1"/>
    <col min="3077" max="3077" width="10.6328125" style="145" customWidth="1"/>
    <col min="3078" max="3078" width="4.6328125" style="145" customWidth="1"/>
    <col min="3079" max="3079" width="10.6328125" style="145" customWidth="1"/>
    <col min="3080" max="3080" width="23.6328125" style="145" bestFit="1" customWidth="1"/>
    <col min="3081" max="3082" width="8.90625" style="145"/>
    <col min="3083" max="3083" width="3.6328125" style="145" customWidth="1"/>
    <col min="3084" max="3325" width="8.90625" style="145"/>
    <col min="3326" max="3326" width="1.6328125" style="145" customWidth="1"/>
    <col min="3327" max="3327" width="2.6328125" style="145" customWidth="1"/>
    <col min="3328" max="3328" width="8.08984375" style="145" customWidth="1"/>
    <col min="3329" max="3329" width="29.08984375" style="145" customWidth="1"/>
    <col min="3330" max="3331" width="10.90625" style="145" customWidth="1"/>
    <col min="3332" max="3332" width="9.90625" style="145" customWidth="1"/>
    <col min="3333" max="3333" width="10.6328125" style="145" customWidth="1"/>
    <col min="3334" max="3334" width="4.6328125" style="145" customWidth="1"/>
    <col min="3335" max="3335" width="10.6328125" style="145" customWidth="1"/>
    <col min="3336" max="3336" width="23.6328125" style="145" bestFit="1" customWidth="1"/>
    <col min="3337" max="3338" width="8.90625" style="145"/>
    <col min="3339" max="3339" width="3.6328125" style="145" customWidth="1"/>
    <col min="3340" max="3581" width="8.90625" style="145"/>
    <col min="3582" max="3582" width="1.6328125" style="145" customWidth="1"/>
    <col min="3583" max="3583" width="2.6328125" style="145" customWidth="1"/>
    <col min="3584" max="3584" width="8.08984375" style="145" customWidth="1"/>
    <col min="3585" max="3585" width="29.08984375" style="145" customWidth="1"/>
    <col min="3586" max="3587" width="10.90625" style="145" customWidth="1"/>
    <col min="3588" max="3588" width="9.90625" style="145" customWidth="1"/>
    <col min="3589" max="3589" width="10.6328125" style="145" customWidth="1"/>
    <col min="3590" max="3590" width="4.6328125" style="145" customWidth="1"/>
    <col min="3591" max="3591" width="10.6328125" style="145" customWidth="1"/>
    <col min="3592" max="3592" width="23.6328125" style="145" bestFit="1" customWidth="1"/>
    <col min="3593" max="3594" width="8.90625" style="145"/>
    <col min="3595" max="3595" width="3.6328125" style="145" customWidth="1"/>
    <col min="3596" max="3837" width="8.90625" style="145"/>
    <col min="3838" max="3838" width="1.6328125" style="145" customWidth="1"/>
    <col min="3839" max="3839" width="2.6328125" style="145" customWidth="1"/>
    <col min="3840" max="3840" width="8.08984375" style="145" customWidth="1"/>
    <col min="3841" max="3841" width="29.08984375" style="145" customWidth="1"/>
    <col min="3842" max="3843" width="10.90625" style="145" customWidth="1"/>
    <col min="3844" max="3844" width="9.90625" style="145" customWidth="1"/>
    <col min="3845" max="3845" width="10.6328125" style="145" customWidth="1"/>
    <col min="3846" max="3846" width="4.6328125" style="145" customWidth="1"/>
    <col min="3847" max="3847" width="10.6328125" style="145" customWidth="1"/>
    <col min="3848" max="3848" width="23.6328125" style="145" bestFit="1" customWidth="1"/>
    <col min="3849" max="3850" width="8.90625" style="145"/>
    <col min="3851" max="3851" width="3.6328125" style="145" customWidth="1"/>
    <col min="3852" max="4093" width="8.90625" style="145"/>
    <col min="4094" max="4094" width="1.6328125" style="145" customWidth="1"/>
    <col min="4095" max="4095" width="2.6328125" style="145" customWidth="1"/>
    <col min="4096" max="4096" width="8.08984375" style="145" customWidth="1"/>
    <col min="4097" max="4097" width="29.08984375" style="145" customWidth="1"/>
    <col min="4098" max="4099" width="10.90625" style="145" customWidth="1"/>
    <col min="4100" max="4100" width="9.90625" style="145" customWidth="1"/>
    <col min="4101" max="4101" width="10.6328125" style="145" customWidth="1"/>
    <col min="4102" max="4102" width="4.6328125" style="145" customWidth="1"/>
    <col min="4103" max="4103" width="10.6328125" style="145" customWidth="1"/>
    <col min="4104" max="4104" width="23.6328125" style="145" bestFit="1" customWidth="1"/>
    <col min="4105" max="4106" width="8.90625" style="145"/>
    <col min="4107" max="4107" width="3.6328125" style="145" customWidth="1"/>
    <col min="4108" max="4349" width="8.90625" style="145"/>
    <col min="4350" max="4350" width="1.6328125" style="145" customWidth="1"/>
    <col min="4351" max="4351" width="2.6328125" style="145" customWidth="1"/>
    <col min="4352" max="4352" width="8.08984375" style="145" customWidth="1"/>
    <col min="4353" max="4353" width="29.08984375" style="145" customWidth="1"/>
    <col min="4354" max="4355" width="10.90625" style="145" customWidth="1"/>
    <col min="4356" max="4356" width="9.90625" style="145" customWidth="1"/>
    <col min="4357" max="4357" width="10.6328125" style="145" customWidth="1"/>
    <col min="4358" max="4358" width="4.6328125" style="145" customWidth="1"/>
    <col min="4359" max="4359" width="10.6328125" style="145" customWidth="1"/>
    <col min="4360" max="4360" width="23.6328125" style="145" bestFit="1" customWidth="1"/>
    <col min="4361" max="4362" width="8.90625" style="145"/>
    <col min="4363" max="4363" width="3.6328125" style="145" customWidth="1"/>
    <col min="4364" max="4605" width="8.90625" style="145"/>
    <col min="4606" max="4606" width="1.6328125" style="145" customWidth="1"/>
    <col min="4607" max="4607" width="2.6328125" style="145" customWidth="1"/>
    <col min="4608" max="4608" width="8.08984375" style="145" customWidth="1"/>
    <col min="4609" max="4609" width="29.08984375" style="145" customWidth="1"/>
    <col min="4610" max="4611" width="10.90625" style="145" customWidth="1"/>
    <col min="4612" max="4612" width="9.90625" style="145" customWidth="1"/>
    <col min="4613" max="4613" width="10.6328125" style="145" customWidth="1"/>
    <col min="4614" max="4614" width="4.6328125" style="145" customWidth="1"/>
    <col min="4615" max="4615" width="10.6328125" style="145" customWidth="1"/>
    <col min="4616" max="4616" width="23.6328125" style="145" bestFit="1" customWidth="1"/>
    <col min="4617" max="4618" width="8.90625" style="145"/>
    <col min="4619" max="4619" width="3.6328125" style="145" customWidth="1"/>
    <col min="4620" max="4861" width="8.90625" style="145"/>
    <col min="4862" max="4862" width="1.6328125" style="145" customWidth="1"/>
    <col min="4863" max="4863" width="2.6328125" style="145" customWidth="1"/>
    <col min="4864" max="4864" width="8.08984375" style="145" customWidth="1"/>
    <col min="4865" max="4865" width="29.08984375" style="145" customWidth="1"/>
    <col min="4866" max="4867" width="10.90625" style="145" customWidth="1"/>
    <col min="4868" max="4868" width="9.90625" style="145" customWidth="1"/>
    <col min="4869" max="4869" width="10.6328125" style="145" customWidth="1"/>
    <col min="4870" max="4870" width="4.6328125" style="145" customWidth="1"/>
    <col min="4871" max="4871" width="10.6328125" style="145" customWidth="1"/>
    <col min="4872" max="4872" width="23.6328125" style="145" bestFit="1" customWidth="1"/>
    <col min="4873" max="4874" width="8.90625" style="145"/>
    <col min="4875" max="4875" width="3.6328125" style="145" customWidth="1"/>
    <col min="4876" max="5117" width="8.90625" style="145"/>
    <col min="5118" max="5118" width="1.6328125" style="145" customWidth="1"/>
    <col min="5119" max="5119" width="2.6328125" style="145" customWidth="1"/>
    <col min="5120" max="5120" width="8.08984375" style="145" customWidth="1"/>
    <col min="5121" max="5121" width="29.08984375" style="145" customWidth="1"/>
    <col min="5122" max="5123" width="10.90625" style="145" customWidth="1"/>
    <col min="5124" max="5124" width="9.90625" style="145" customWidth="1"/>
    <col min="5125" max="5125" width="10.6328125" style="145" customWidth="1"/>
    <col min="5126" max="5126" width="4.6328125" style="145" customWidth="1"/>
    <col min="5127" max="5127" width="10.6328125" style="145" customWidth="1"/>
    <col min="5128" max="5128" width="23.6328125" style="145" bestFit="1" customWidth="1"/>
    <col min="5129" max="5130" width="8.90625" style="145"/>
    <col min="5131" max="5131" width="3.6328125" style="145" customWidth="1"/>
    <col min="5132" max="5373" width="8.90625" style="145"/>
    <col min="5374" max="5374" width="1.6328125" style="145" customWidth="1"/>
    <col min="5375" max="5375" width="2.6328125" style="145" customWidth="1"/>
    <col min="5376" max="5376" width="8.08984375" style="145" customWidth="1"/>
    <col min="5377" max="5377" width="29.08984375" style="145" customWidth="1"/>
    <col min="5378" max="5379" width="10.90625" style="145" customWidth="1"/>
    <col min="5380" max="5380" width="9.90625" style="145" customWidth="1"/>
    <col min="5381" max="5381" width="10.6328125" style="145" customWidth="1"/>
    <col min="5382" max="5382" width="4.6328125" style="145" customWidth="1"/>
    <col min="5383" max="5383" width="10.6328125" style="145" customWidth="1"/>
    <col min="5384" max="5384" width="23.6328125" style="145" bestFit="1" customWidth="1"/>
    <col min="5385" max="5386" width="8.90625" style="145"/>
    <col min="5387" max="5387" width="3.6328125" style="145" customWidth="1"/>
    <col min="5388" max="5629" width="8.90625" style="145"/>
    <col min="5630" max="5630" width="1.6328125" style="145" customWidth="1"/>
    <col min="5631" max="5631" width="2.6328125" style="145" customWidth="1"/>
    <col min="5632" max="5632" width="8.08984375" style="145" customWidth="1"/>
    <col min="5633" max="5633" width="29.08984375" style="145" customWidth="1"/>
    <col min="5634" max="5635" width="10.90625" style="145" customWidth="1"/>
    <col min="5636" max="5636" width="9.90625" style="145" customWidth="1"/>
    <col min="5637" max="5637" width="10.6328125" style="145" customWidth="1"/>
    <col min="5638" max="5638" width="4.6328125" style="145" customWidth="1"/>
    <col min="5639" max="5639" width="10.6328125" style="145" customWidth="1"/>
    <col min="5640" max="5640" width="23.6328125" style="145" bestFit="1" customWidth="1"/>
    <col min="5641" max="5642" width="8.90625" style="145"/>
    <col min="5643" max="5643" width="3.6328125" style="145" customWidth="1"/>
    <col min="5644" max="5885" width="8.90625" style="145"/>
    <col min="5886" max="5886" width="1.6328125" style="145" customWidth="1"/>
    <col min="5887" max="5887" width="2.6328125" style="145" customWidth="1"/>
    <col min="5888" max="5888" width="8.08984375" style="145" customWidth="1"/>
    <col min="5889" max="5889" width="29.08984375" style="145" customWidth="1"/>
    <col min="5890" max="5891" width="10.90625" style="145" customWidth="1"/>
    <col min="5892" max="5892" width="9.90625" style="145" customWidth="1"/>
    <col min="5893" max="5893" width="10.6328125" style="145" customWidth="1"/>
    <col min="5894" max="5894" width="4.6328125" style="145" customWidth="1"/>
    <col min="5895" max="5895" width="10.6328125" style="145" customWidth="1"/>
    <col min="5896" max="5896" width="23.6328125" style="145" bestFit="1" customWidth="1"/>
    <col min="5897" max="5898" width="8.90625" style="145"/>
    <col min="5899" max="5899" width="3.6328125" style="145" customWidth="1"/>
    <col min="5900" max="6141" width="8.90625" style="145"/>
    <col min="6142" max="6142" width="1.6328125" style="145" customWidth="1"/>
    <col min="6143" max="6143" width="2.6328125" style="145" customWidth="1"/>
    <col min="6144" max="6144" width="8.08984375" style="145" customWidth="1"/>
    <col min="6145" max="6145" width="29.08984375" style="145" customWidth="1"/>
    <col min="6146" max="6147" width="10.90625" style="145" customWidth="1"/>
    <col min="6148" max="6148" width="9.90625" style="145" customWidth="1"/>
    <col min="6149" max="6149" width="10.6328125" style="145" customWidth="1"/>
    <col min="6150" max="6150" width="4.6328125" style="145" customWidth="1"/>
    <col min="6151" max="6151" width="10.6328125" style="145" customWidth="1"/>
    <col min="6152" max="6152" width="23.6328125" style="145" bestFit="1" customWidth="1"/>
    <col min="6153" max="6154" width="8.90625" style="145"/>
    <col min="6155" max="6155" width="3.6328125" style="145" customWidth="1"/>
    <col min="6156" max="6397" width="8.90625" style="145"/>
    <col min="6398" max="6398" width="1.6328125" style="145" customWidth="1"/>
    <col min="6399" max="6399" width="2.6328125" style="145" customWidth="1"/>
    <col min="6400" max="6400" width="8.08984375" style="145" customWidth="1"/>
    <col min="6401" max="6401" width="29.08984375" style="145" customWidth="1"/>
    <col min="6402" max="6403" width="10.90625" style="145" customWidth="1"/>
    <col min="6404" max="6404" width="9.90625" style="145" customWidth="1"/>
    <col min="6405" max="6405" width="10.6328125" style="145" customWidth="1"/>
    <col min="6406" max="6406" width="4.6328125" style="145" customWidth="1"/>
    <col min="6407" max="6407" width="10.6328125" style="145" customWidth="1"/>
    <col min="6408" max="6408" width="23.6328125" style="145" bestFit="1" customWidth="1"/>
    <col min="6409" max="6410" width="8.90625" style="145"/>
    <col min="6411" max="6411" width="3.6328125" style="145" customWidth="1"/>
    <col min="6412" max="6653" width="8.90625" style="145"/>
    <col min="6654" max="6654" width="1.6328125" style="145" customWidth="1"/>
    <col min="6655" max="6655" width="2.6328125" style="145" customWidth="1"/>
    <col min="6656" max="6656" width="8.08984375" style="145" customWidth="1"/>
    <col min="6657" max="6657" width="29.08984375" style="145" customWidth="1"/>
    <col min="6658" max="6659" width="10.90625" style="145" customWidth="1"/>
    <col min="6660" max="6660" width="9.90625" style="145" customWidth="1"/>
    <col min="6661" max="6661" width="10.6328125" style="145" customWidth="1"/>
    <col min="6662" max="6662" width="4.6328125" style="145" customWidth="1"/>
    <col min="6663" max="6663" width="10.6328125" style="145" customWidth="1"/>
    <col min="6664" max="6664" width="23.6328125" style="145" bestFit="1" customWidth="1"/>
    <col min="6665" max="6666" width="8.90625" style="145"/>
    <col min="6667" max="6667" width="3.6328125" style="145" customWidth="1"/>
    <col min="6668" max="6909" width="8.90625" style="145"/>
    <col min="6910" max="6910" width="1.6328125" style="145" customWidth="1"/>
    <col min="6911" max="6911" width="2.6328125" style="145" customWidth="1"/>
    <col min="6912" max="6912" width="8.08984375" style="145" customWidth="1"/>
    <col min="6913" max="6913" width="29.08984375" style="145" customWidth="1"/>
    <col min="6914" max="6915" width="10.90625" style="145" customWidth="1"/>
    <col min="6916" max="6916" width="9.90625" style="145" customWidth="1"/>
    <col min="6917" max="6917" width="10.6328125" style="145" customWidth="1"/>
    <col min="6918" max="6918" width="4.6328125" style="145" customWidth="1"/>
    <col min="6919" max="6919" width="10.6328125" style="145" customWidth="1"/>
    <col min="6920" max="6920" width="23.6328125" style="145" bestFit="1" customWidth="1"/>
    <col min="6921" max="6922" width="8.90625" style="145"/>
    <col min="6923" max="6923" width="3.6328125" style="145" customWidth="1"/>
    <col min="6924" max="7165" width="8.90625" style="145"/>
    <col min="7166" max="7166" width="1.6328125" style="145" customWidth="1"/>
    <col min="7167" max="7167" width="2.6328125" style="145" customWidth="1"/>
    <col min="7168" max="7168" width="8.08984375" style="145" customWidth="1"/>
    <col min="7169" max="7169" width="29.08984375" style="145" customWidth="1"/>
    <col min="7170" max="7171" width="10.90625" style="145" customWidth="1"/>
    <col min="7172" max="7172" width="9.90625" style="145" customWidth="1"/>
    <col min="7173" max="7173" width="10.6328125" style="145" customWidth="1"/>
    <col min="7174" max="7174" width="4.6328125" style="145" customWidth="1"/>
    <col min="7175" max="7175" width="10.6328125" style="145" customWidth="1"/>
    <col min="7176" max="7176" width="23.6328125" style="145" bestFit="1" customWidth="1"/>
    <col min="7177" max="7178" width="8.90625" style="145"/>
    <col min="7179" max="7179" width="3.6328125" style="145" customWidth="1"/>
    <col min="7180" max="7421" width="8.90625" style="145"/>
    <col min="7422" max="7422" width="1.6328125" style="145" customWidth="1"/>
    <col min="7423" max="7423" width="2.6328125" style="145" customWidth="1"/>
    <col min="7424" max="7424" width="8.08984375" style="145" customWidth="1"/>
    <col min="7425" max="7425" width="29.08984375" style="145" customWidth="1"/>
    <col min="7426" max="7427" width="10.90625" style="145" customWidth="1"/>
    <col min="7428" max="7428" width="9.90625" style="145" customWidth="1"/>
    <col min="7429" max="7429" width="10.6328125" style="145" customWidth="1"/>
    <col min="7430" max="7430" width="4.6328125" style="145" customWidth="1"/>
    <col min="7431" max="7431" width="10.6328125" style="145" customWidth="1"/>
    <col min="7432" max="7432" width="23.6328125" style="145" bestFit="1" customWidth="1"/>
    <col min="7433" max="7434" width="8.90625" style="145"/>
    <col min="7435" max="7435" width="3.6328125" style="145" customWidth="1"/>
    <col min="7436" max="7677" width="8.90625" style="145"/>
    <col min="7678" max="7678" width="1.6328125" style="145" customWidth="1"/>
    <col min="7679" max="7679" width="2.6328125" style="145" customWidth="1"/>
    <col min="7680" max="7680" width="8.08984375" style="145" customWidth="1"/>
    <col min="7681" max="7681" width="29.08984375" style="145" customWidth="1"/>
    <col min="7682" max="7683" width="10.90625" style="145" customWidth="1"/>
    <col min="7684" max="7684" width="9.90625" style="145" customWidth="1"/>
    <col min="7685" max="7685" width="10.6328125" style="145" customWidth="1"/>
    <col min="7686" max="7686" width="4.6328125" style="145" customWidth="1"/>
    <col min="7687" max="7687" width="10.6328125" style="145" customWidth="1"/>
    <col min="7688" max="7688" width="23.6328125" style="145" bestFit="1" customWidth="1"/>
    <col min="7689" max="7690" width="8.90625" style="145"/>
    <col min="7691" max="7691" width="3.6328125" style="145" customWidth="1"/>
    <col min="7692" max="7933" width="8.90625" style="145"/>
    <col min="7934" max="7934" width="1.6328125" style="145" customWidth="1"/>
    <col min="7935" max="7935" width="2.6328125" style="145" customWidth="1"/>
    <col min="7936" max="7936" width="8.08984375" style="145" customWidth="1"/>
    <col min="7937" max="7937" width="29.08984375" style="145" customWidth="1"/>
    <col min="7938" max="7939" width="10.90625" style="145" customWidth="1"/>
    <col min="7940" max="7940" width="9.90625" style="145" customWidth="1"/>
    <col min="7941" max="7941" width="10.6328125" style="145" customWidth="1"/>
    <col min="7942" max="7942" width="4.6328125" style="145" customWidth="1"/>
    <col min="7943" max="7943" width="10.6328125" style="145" customWidth="1"/>
    <col min="7944" max="7944" width="23.6328125" style="145" bestFit="1" customWidth="1"/>
    <col min="7945" max="7946" width="8.90625" style="145"/>
    <col min="7947" max="7947" width="3.6328125" style="145" customWidth="1"/>
    <col min="7948" max="8189" width="8.90625" style="145"/>
    <col min="8190" max="8190" width="1.6328125" style="145" customWidth="1"/>
    <col min="8191" max="8191" width="2.6328125" style="145" customWidth="1"/>
    <col min="8192" max="8192" width="8.08984375" style="145" customWidth="1"/>
    <col min="8193" max="8193" width="29.08984375" style="145" customWidth="1"/>
    <col min="8194" max="8195" width="10.90625" style="145" customWidth="1"/>
    <col min="8196" max="8196" width="9.90625" style="145" customWidth="1"/>
    <col min="8197" max="8197" width="10.6328125" style="145" customWidth="1"/>
    <col min="8198" max="8198" width="4.6328125" style="145" customWidth="1"/>
    <col min="8199" max="8199" width="10.6328125" style="145" customWidth="1"/>
    <col min="8200" max="8200" width="23.6328125" style="145" bestFit="1" customWidth="1"/>
    <col min="8201" max="8202" width="8.90625" style="145"/>
    <col min="8203" max="8203" width="3.6328125" style="145" customWidth="1"/>
    <col min="8204" max="8445" width="8.90625" style="145"/>
    <col min="8446" max="8446" width="1.6328125" style="145" customWidth="1"/>
    <col min="8447" max="8447" width="2.6328125" style="145" customWidth="1"/>
    <col min="8448" max="8448" width="8.08984375" style="145" customWidth="1"/>
    <col min="8449" max="8449" width="29.08984375" style="145" customWidth="1"/>
    <col min="8450" max="8451" width="10.90625" style="145" customWidth="1"/>
    <col min="8452" max="8452" width="9.90625" style="145" customWidth="1"/>
    <col min="8453" max="8453" width="10.6328125" style="145" customWidth="1"/>
    <col min="8454" max="8454" width="4.6328125" style="145" customWidth="1"/>
    <col min="8455" max="8455" width="10.6328125" style="145" customWidth="1"/>
    <col min="8456" max="8456" width="23.6328125" style="145" bestFit="1" customWidth="1"/>
    <col min="8457" max="8458" width="8.90625" style="145"/>
    <col min="8459" max="8459" width="3.6328125" style="145" customWidth="1"/>
    <col min="8460" max="8701" width="8.90625" style="145"/>
    <col min="8702" max="8702" width="1.6328125" style="145" customWidth="1"/>
    <col min="8703" max="8703" width="2.6328125" style="145" customWidth="1"/>
    <col min="8704" max="8704" width="8.08984375" style="145" customWidth="1"/>
    <col min="8705" max="8705" width="29.08984375" style="145" customWidth="1"/>
    <col min="8706" max="8707" width="10.90625" style="145" customWidth="1"/>
    <col min="8708" max="8708" width="9.90625" style="145" customWidth="1"/>
    <col min="8709" max="8709" width="10.6328125" style="145" customWidth="1"/>
    <col min="8710" max="8710" width="4.6328125" style="145" customWidth="1"/>
    <col min="8711" max="8711" width="10.6328125" style="145" customWidth="1"/>
    <col min="8712" max="8712" width="23.6328125" style="145" bestFit="1" customWidth="1"/>
    <col min="8713" max="8714" width="8.90625" style="145"/>
    <col min="8715" max="8715" width="3.6328125" style="145" customWidth="1"/>
    <col min="8716" max="8957" width="8.90625" style="145"/>
    <col min="8958" max="8958" width="1.6328125" style="145" customWidth="1"/>
    <col min="8959" max="8959" width="2.6328125" style="145" customWidth="1"/>
    <col min="8960" max="8960" width="8.08984375" style="145" customWidth="1"/>
    <col min="8961" max="8961" width="29.08984375" style="145" customWidth="1"/>
    <col min="8962" max="8963" width="10.90625" style="145" customWidth="1"/>
    <col min="8964" max="8964" width="9.90625" style="145" customWidth="1"/>
    <col min="8965" max="8965" width="10.6328125" style="145" customWidth="1"/>
    <col min="8966" max="8966" width="4.6328125" style="145" customWidth="1"/>
    <col min="8967" max="8967" width="10.6328125" style="145" customWidth="1"/>
    <col min="8968" max="8968" width="23.6328125" style="145" bestFit="1" customWidth="1"/>
    <col min="8969" max="8970" width="8.90625" style="145"/>
    <col min="8971" max="8971" width="3.6328125" style="145" customWidth="1"/>
    <col min="8972" max="9213" width="8.90625" style="145"/>
    <col min="9214" max="9214" width="1.6328125" style="145" customWidth="1"/>
    <col min="9215" max="9215" width="2.6328125" style="145" customWidth="1"/>
    <col min="9216" max="9216" width="8.08984375" style="145" customWidth="1"/>
    <col min="9217" max="9217" width="29.08984375" style="145" customWidth="1"/>
    <col min="9218" max="9219" width="10.90625" style="145" customWidth="1"/>
    <col min="9220" max="9220" width="9.90625" style="145" customWidth="1"/>
    <col min="9221" max="9221" width="10.6328125" style="145" customWidth="1"/>
    <col min="9222" max="9222" width="4.6328125" style="145" customWidth="1"/>
    <col min="9223" max="9223" width="10.6328125" style="145" customWidth="1"/>
    <col min="9224" max="9224" width="23.6328125" style="145" bestFit="1" customWidth="1"/>
    <col min="9225" max="9226" width="8.90625" style="145"/>
    <col min="9227" max="9227" width="3.6328125" style="145" customWidth="1"/>
    <col min="9228" max="9469" width="8.90625" style="145"/>
    <col min="9470" max="9470" width="1.6328125" style="145" customWidth="1"/>
    <col min="9471" max="9471" width="2.6328125" style="145" customWidth="1"/>
    <col min="9472" max="9472" width="8.08984375" style="145" customWidth="1"/>
    <col min="9473" max="9473" width="29.08984375" style="145" customWidth="1"/>
    <col min="9474" max="9475" width="10.90625" style="145" customWidth="1"/>
    <col min="9476" max="9476" width="9.90625" style="145" customWidth="1"/>
    <col min="9477" max="9477" width="10.6328125" style="145" customWidth="1"/>
    <col min="9478" max="9478" width="4.6328125" style="145" customWidth="1"/>
    <col min="9479" max="9479" width="10.6328125" style="145" customWidth="1"/>
    <col min="9480" max="9480" width="23.6328125" style="145" bestFit="1" customWidth="1"/>
    <col min="9481" max="9482" width="8.90625" style="145"/>
    <col min="9483" max="9483" width="3.6328125" style="145" customWidth="1"/>
    <col min="9484" max="9725" width="8.90625" style="145"/>
    <col min="9726" max="9726" width="1.6328125" style="145" customWidth="1"/>
    <col min="9727" max="9727" width="2.6328125" style="145" customWidth="1"/>
    <col min="9728" max="9728" width="8.08984375" style="145" customWidth="1"/>
    <col min="9729" max="9729" width="29.08984375" style="145" customWidth="1"/>
    <col min="9730" max="9731" width="10.90625" style="145" customWidth="1"/>
    <col min="9732" max="9732" width="9.90625" style="145" customWidth="1"/>
    <col min="9733" max="9733" width="10.6328125" style="145" customWidth="1"/>
    <col min="9734" max="9734" width="4.6328125" style="145" customWidth="1"/>
    <col min="9735" max="9735" width="10.6328125" style="145" customWidth="1"/>
    <col min="9736" max="9736" width="23.6328125" style="145" bestFit="1" customWidth="1"/>
    <col min="9737" max="9738" width="8.90625" style="145"/>
    <col min="9739" max="9739" width="3.6328125" style="145" customWidth="1"/>
    <col min="9740" max="9981" width="8.90625" style="145"/>
    <col min="9982" max="9982" width="1.6328125" style="145" customWidth="1"/>
    <col min="9983" max="9983" width="2.6328125" style="145" customWidth="1"/>
    <col min="9984" max="9984" width="8.08984375" style="145" customWidth="1"/>
    <col min="9985" max="9985" width="29.08984375" style="145" customWidth="1"/>
    <col min="9986" max="9987" width="10.90625" style="145" customWidth="1"/>
    <col min="9988" max="9988" width="9.90625" style="145" customWidth="1"/>
    <col min="9989" max="9989" width="10.6328125" style="145" customWidth="1"/>
    <col min="9990" max="9990" width="4.6328125" style="145" customWidth="1"/>
    <col min="9991" max="9991" width="10.6328125" style="145" customWidth="1"/>
    <col min="9992" max="9992" width="23.6328125" style="145" bestFit="1" customWidth="1"/>
    <col min="9993" max="9994" width="8.90625" style="145"/>
    <col min="9995" max="9995" width="3.6328125" style="145" customWidth="1"/>
    <col min="9996" max="10237" width="8.90625" style="145"/>
    <col min="10238" max="10238" width="1.6328125" style="145" customWidth="1"/>
    <col min="10239" max="10239" width="2.6328125" style="145" customWidth="1"/>
    <col min="10240" max="10240" width="8.08984375" style="145" customWidth="1"/>
    <col min="10241" max="10241" width="29.08984375" style="145" customWidth="1"/>
    <col min="10242" max="10243" width="10.90625" style="145" customWidth="1"/>
    <col min="10244" max="10244" width="9.90625" style="145" customWidth="1"/>
    <col min="10245" max="10245" width="10.6328125" style="145" customWidth="1"/>
    <col min="10246" max="10246" width="4.6328125" style="145" customWidth="1"/>
    <col min="10247" max="10247" width="10.6328125" style="145" customWidth="1"/>
    <col min="10248" max="10248" width="23.6328125" style="145" bestFit="1" customWidth="1"/>
    <col min="10249" max="10250" width="8.90625" style="145"/>
    <col min="10251" max="10251" width="3.6328125" style="145" customWidth="1"/>
    <col min="10252" max="10493" width="8.90625" style="145"/>
    <col min="10494" max="10494" width="1.6328125" style="145" customWidth="1"/>
    <col min="10495" max="10495" width="2.6328125" style="145" customWidth="1"/>
    <col min="10496" max="10496" width="8.08984375" style="145" customWidth="1"/>
    <col min="10497" max="10497" width="29.08984375" style="145" customWidth="1"/>
    <col min="10498" max="10499" width="10.90625" style="145" customWidth="1"/>
    <col min="10500" max="10500" width="9.90625" style="145" customWidth="1"/>
    <col min="10501" max="10501" width="10.6328125" style="145" customWidth="1"/>
    <col min="10502" max="10502" width="4.6328125" style="145" customWidth="1"/>
    <col min="10503" max="10503" width="10.6328125" style="145" customWidth="1"/>
    <col min="10504" max="10504" width="23.6328125" style="145" bestFit="1" customWidth="1"/>
    <col min="10505" max="10506" width="8.90625" style="145"/>
    <col min="10507" max="10507" width="3.6328125" style="145" customWidth="1"/>
    <col min="10508" max="10749" width="8.90625" style="145"/>
    <col min="10750" max="10750" width="1.6328125" style="145" customWidth="1"/>
    <col min="10751" max="10751" width="2.6328125" style="145" customWidth="1"/>
    <col min="10752" max="10752" width="8.08984375" style="145" customWidth="1"/>
    <col min="10753" max="10753" width="29.08984375" style="145" customWidth="1"/>
    <col min="10754" max="10755" width="10.90625" style="145" customWidth="1"/>
    <col min="10756" max="10756" width="9.90625" style="145" customWidth="1"/>
    <col min="10757" max="10757" width="10.6328125" style="145" customWidth="1"/>
    <col min="10758" max="10758" width="4.6328125" style="145" customWidth="1"/>
    <col min="10759" max="10759" width="10.6328125" style="145" customWidth="1"/>
    <col min="10760" max="10760" width="23.6328125" style="145" bestFit="1" customWidth="1"/>
    <col min="10761" max="10762" width="8.90625" style="145"/>
    <col min="10763" max="10763" width="3.6328125" style="145" customWidth="1"/>
    <col min="10764" max="11005" width="8.90625" style="145"/>
    <col min="11006" max="11006" width="1.6328125" style="145" customWidth="1"/>
    <col min="11007" max="11007" width="2.6328125" style="145" customWidth="1"/>
    <col min="11008" max="11008" width="8.08984375" style="145" customWidth="1"/>
    <col min="11009" max="11009" width="29.08984375" style="145" customWidth="1"/>
    <col min="11010" max="11011" width="10.90625" style="145" customWidth="1"/>
    <col min="11012" max="11012" width="9.90625" style="145" customWidth="1"/>
    <col min="11013" max="11013" width="10.6328125" style="145" customWidth="1"/>
    <col min="11014" max="11014" width="4.6328125" style="145" customWidth="1"/>
    <col min="11015" max="11015" width="10.6328125" style="145" customWidth="1"/>
    <col min="11016" max="11016" width="23.6328125" style="145" bestFit="1" customWidth="1"/>
    <col min="11017" max="11018" width="8.90625" style="145"/>
    <col min="11019" max="11019" width="3.6328125" style="145" customWidth="1"/>
    <col min="11020" max="11261" width="8.90625" style="145"/>
    <col min="11262" max="11262" width="1.6328125" style="145" customWidth="1"/>
    <col min="11263" max="11263" width="2.6328125" style="145" customWidth="1"/>
    <col min="11264" max="11264" width="8.08984375" style="145" customWidth="1"/>
    <col min="11265" max="11265" width="29.08984375" style="145" customWidth="1"/>
    <col min="11266" max="11267" width="10.90625" style="145" customWidth="1"/>
    <col min="11268" max="11268" width="9.90625" style="145" customWidth="1"/>
    <col min="11269" max="11269" width="10.6328125" style="145" customWidth="1"/>
    <col min="11270" max="11270" width="4.6328125" style="145" customWidth="1"/>
    <col min="11271" max="11271" width="10.6328125" style="145" customWidth="1"/>
    <col min="11272" max="11272" width="23.6328125" style="145" bestFit="1" customWidth="1"/>
    <col min="11273" max="11274" width="8.90625" style="145"/>
    <col min="11275" max="11275" width="3.6328125" style="145" customWidth="1"/>
    <col min="11276" max="11517" width="8.90625" style="145"/>
    <col min="11518" max="11518" width="1.6328125" style="145" customWidth="1"/>
    <col min="11519" max="11519" width="2.6328125" style="145" customWidth="1"/>
    <col min="11520" max="11520" width="8.08984375" style="145" customWidth="1"/>
    <col min="11521" max="11521" width="29.08984375" style="145" customWidth="1"/>
    <col min="11522" max="11523" width="10.90625" style="145" customWidth="1"/>
    <col min="11524" max="11524" width="9.90625" style="145" customWidth="1"/>
    <col min="11525" max="11525" width="10.6328125" style="145" customWidth="1"/>
    <col min="11526" max="11526" width="4.6328125" style="145" customWidth="1"/>
    <col min="11527" max="11527" width="10.6328125" style="145" customWidth="1"/>
    <col min="11528" max="11528" width="23.6328125" style="145" bestFit="1" customWidth="1"/>
    <col min="11529" max="11530" width="8.90625" style="145"/>
    <col min="11531" max="11531" width="3.6328125" style="145" customWidth="1"/>
    <col min="11532" max="11773" width="8.90625" style="145"/>
    <col min="11774" max="11774" width="1.6328125" style="145" customWidth="1"/>
    <col min="11775" max="11775" width="2.6328125" style="145" customWidth="1"/>
    <col min="11776" max="11776" width="8.08984375" style="145" customWidth="1"/>
    <col min="11777" max="11777" width="29.08984375" style="145" customWidth="1"/>
    <col min="11778" max="11779" width="10.90625" style="145" customWidth="1"/>
    <col min="11780" max="11780" width="9.90625" style="145" customWidth="1"/>
    <col min="11781" max="11781" width="10.6328125" style="145" customWidth="1"/>
    <col min="11782" max="11782" width="4.6328125" style="145" customWidth="1"/>
    <col min="11783" max="11783" width="10.6328125" style="145" customWidth="1"/>
    <col min="11784" max="11784" width="23.6328125" style="145" bestFit="1" customWidth="1"/>
    <col min="11785" max="11786" width="8.90625" style="145"/>
    <col min="11787" max="11787" width="3.6328125" style="145" customWidth="1"/>
    <col min="11788" max="12029" width="8.90625" style="145"/>
    <col min="12030" max="12030" width="1.6328125" style="145" customWidth="1"/>
    <col min="12031" max="12031" width="2.6328125" style="145" customWidth="1"/>
    <col min="12032" max="12032" width="8.08984375" style="145" customWidth="1"/>
    <col min="12033" max="12033" width="29.08984375" style="145" customWidth="1"/>
    <col min="12034" max="12035" width="10.90625" style="145" customWidth="1"/>
    <col min="12036" max="12036" width="9.90625" style="145" customWidth="1"/>
    <col min="12037" max="12037" width="10.6328125" style="145" customWidth="1"/>
    <col min="12038" max="12038" width="4.6328125" style="145" customWidth="1"/>
    <col min="12039" max="12039" width="10.6328125" style="145" customWidth="1"/>
    <col min="12040" max="12040" width="23.6328125" style="145" bestFit="1" customWidth="1"/>
    <col min="12041" max="12042" width="8.90625" style="145"/>
    <col min="12043" max="12043" width="3.6328125" style="145" customWidth="1"/>
    <col min="12044" max="12285" width="8.90625" style="145"/>
    <col min="12286" max="12286" width="1.6328125" style="145" customWidth="1"/>
    <col min="12287" max="12287" width="2.6328125" style="145" customWidth="1"/>
    <col min="12288" max="12288" width="8.08984375" style="145" customWidth="1"/>
    <col min="12289" max="12289" width="29.08984375" style="145" customWidth="1"/>
    <col min="12290" max="12291" width="10.90625" style="145" customWidth="1"/>
    <col min="12292" max="12292" width="9.90625" style="145" customWidth="1"/>
    <col min="12293" max="12293" width="10.6328125" style="145" customWidth="1"/>
    <col min="12294" max="12294" width="4.6328125" style="145" customWidth="1"/>
    <col min="12295" max="12295" width="10.6328125" style="145" customWidth="1"/>
    <col min="12296" max="12296" width="23.6328125" style="145" bestFit="1" customWidth="1"/>
    <col min="12297" max="12298" width="8.90625" style="145"/>
    <col min="12299" max="12299" width="3.6328125" style="145" customWidth="1"/>
    <col min="12300" max="12541" width="8.90625" style="145"/>
    <col min="12542" max="12542" width="1.6328125" style="145" customWidth="1"/>
    <col min="12543" max="12543" width="2.6328125" style="145" customWidth="1"/>
    <col min="12544" max="12544" width="8.08984375" style="145" customWidth="1"/>
    <col min="12545" max="12545" width="29.08984375" style="145" customWidth="1"/>
    <col min="12546" max="12547" width="10.90625" style="145" customWidth="1"/>
    <col min="12548" max="12548" width="9.90625" style="145" customWidth="1"/>
    <col min="12549" max="12549" width="10.6328125" style="145" customWidth="1"/>
    <col min="12550" max="12550" width="4.6328125" style="145" customWidth="1"/>
    <col min="12551" max="12551" width="10.6328125" style="145" customWidth="1"/>
    <col min="12552" max="12552" width="23.6328125" style="145" bestFit="1" customWidth="1"/>
    <col min="12553" max="12554" width="8.90625" style="145"/>
    <col min="12555" max="12555" width="3.6328125" style="145" customWidth="1"/>
    <col min="12556" max="12797" width="8.90625" style="145"/>
    <col min="12798" max="12798" width="1.6328125" style="145" customWidth="1"/>
    <col min="12799" max="12799" width="2.6328125" style="145" customWidth="1"/>
    <col min="12800" max="12800" width="8.08984375" style="145" customWidth="1"/>
    <col min="12801" max="12801" width="29.08984375" style="145" customWidth="1"/>
    <col min="12802" max="12803" width="10.90625" style="145" customWidth="1"/>
    <col min="12804" max="12804" width="9.90625" style="145" customWidth="1"/>
    <col min="12805" max="12805" width="10.6328125" style="145" customWidth="1"/>
    <col min="12806" max="12806" width="4.6328125" style="145" customWidth="1"/>
    <col min="12807" max="12807" width="10.6328125" style="145" customWidth="1"/>
    <col min="12808" max="12808" width="23.6328125" style="145" bestFit="1" customWidth="1"/>
    <col min="12809" max="12810" width="8.90625" style="145"/>
    <col min="12811" max="12811" width="3.6328125" style="145" customWidth="1"/>
    <col min="12812" max="13053" width="8.90625" style="145"/>
    <col min="13054" max="13054" width="1.6328125" style="145" customWidth="1"/>
    <col min="13055" max="13055" width="2.6328125" style="145" customWidth="1"/>
    <col min="13056" max="13056" width="8.08984375" style="145" customWidth="1"/>
    <col min="13057" max="13057" width="29.08984375" style="145" customWidth="1"/>
    <col min="13058" max="13059" width="10.90625" style="145" customWidth="1"/>
    <col min="13060" max="13060" width="9.90625" style="145" customWidth="1"/>
    <col min="13061" max="13061" width="10.6328125" style="145" customWidth="1"/>
    <col min="13062" max="13062" width="4.6328125" style="145" customWidth="1"/>
    <col min="13063" max="13063" width="10.6328125" style="145" customWidth="1"/>
    <col min="13064" max="13064" width="23.6328125" style="145" bestFit="1" customWidth="1"/>
    <col min="13065" max="13066" width="8.90625" style="145"/>
    <col min="13067" max="13067" width="3.6328125" style="145" customWidth="1"/>
    <col min="13068" max="13309" width="8.90625" style="145"/>
    <col min="13310" max="13310" width="1.6328125" style="145" customWidth="1"/>
    <col min="13311" max="13311" width="2.6328125" style="145" customWidth="1"/>
    <col min="13312" max="13312" width="8.08984375" style="145" customWidth="1"/>
    <col min="13313" max="13313" width="29.08984375" style="145" customWidth="1"/>
    <col min="13314" max="13315" width="10.90625" style="145" customWidth="1"/>
    <col min="13316" max="13316" width="9.90625" style="145" customWidth="1"/>
    <col min="13317" max="13317" width="10.6328125" style="145" customWidth="1"/>
    <col min="13318" max="13318" width="4.6328125" style="145" customWidth="1"/>
    <col min="13319" max="13319" width="10.6328125" style="145" customWidth="1"/>
    <col min="13320" max="13320" width="23.6328125" style="145" bestFit="1" customWidth="1"/>
    <col min="13321" max="13322" width="8.90625" style="145"/>
    <col min="13323" max="13323" width="3.6328125" style="145" customWidth="1"/>
    <col min="13324" max="13565" width="8.90625" style="145"/>
    <col min="13566" max="13566" width="1.6328125" style="145" customWidth="1"/>
    <col min="13567" max="13567" width="2.6328125" style="145" customWidth="1"/>
    <col min="13568" max="13568" width="8.08984375" style="145" customWidth="1"/>
    <col min="13569" max="13569" width="29.08984375" style="145" customWidth="1"/>
    <col min="13570" max="13571" width="10.90625" style="145" customWidth="1"/>
    <col min="13572" max="13572" width="9.90625" style="145" customWidth="1"/>
    <col min="13573" max="13573" width="10.6328125" style="145" customWidth="1"/>
    <col min="13574" max="13574" width="4.6328125" style="145" customWidth="1"/>
    <col min="13575" max="13575" width="10.6328125" style="145" customWidth="1"/>
    <col min="13576" max="13576" width="23.6328125" style="145" bestFit="1" customWidth="1"/>
    <col min="13577" max="13578" width="8.90625" style="145"/>
    <col min="13579" max="13579" width="3.6328125" style="145" customWidth="1"/>
    <col min="13580" max="13821" width="8.90625" style="145"/>
    <col min="13822" max="13822" width="1.6328125" style="145" customWidth="1"/>
    <col min="13823" max="13823" width="2.6328125" style="145" customWidth="1"/>
    <col min="13824" max="13824" width="8.08984375" style="145" customWidth="1"/>
    <col min="13825" max="13825" width="29.08984375" style="145" customWidth="1"/>
    <col min="13826" max="13827" width="10.90625" style="145" customWidth="1"/>
    <col min="13828" max="13828" width="9.90625" style="145" customWidth="1"/>
    <col min="13829" max="13829" width="10.6328125" style="145" customWidth="1"/>
    <col min="13830" max="13830" width="4.6328125" style="145" customWidth="1"/>
    <col min="13831" max="13831" width="10.6328125" style="145" customWidth="1"/>
    <col min="13832" max="13832" width="23.6328125" style="145" bestFit="1" customWidth="1"/>
    <col min="13833" max="13834" width="8.90625" style="145"/>
    <col min="13835" max="13835" width="3.6328125" style="145" customWidth="1"/>
    <col min="13836" max="14077" width="8.90625" style="145"/>
    <col min="14078" max="14078" width="1.6328125" style="145" customWidth="1"/>
    <col min="14079" max="14079" width="2.6328125" style="145" customWidth="1"/>
    <col min="14080" max="14080" width="8.08984375" style="145" customWidth="1"/>
    <col min="14081" max="14081" width="29.08984375" style="145" customWidth="1"/>
    <col min="14082" max="14083" width="10.90625" style="145" customWidth="1"/>
    <col min="14084" max="14084" width="9.90625" style="145" customWidth="1"/>
    <col min="14085" max="14085" width="10.6328125" style="145" customWidth="1"/>
    <col min="14086" max="14086" width="4.6328125" style="145" customWidth="1"/>
    <col min="14087" max="14087" width="10.6328125" style="145" customWidth="1"/>
    <col min="14088" max="14088" width="23.6328125" style="145" bestFit="1" customWidth="1"/>
    <col min="14089" max="14090" width="8.90625" style="145"/>
    <col min="14091" max="14091" width="3.6328125" style="145" customWidth="1"/>
    <col min="14092" max="14333" width="8.90625" style="145"/>
    <col min="14334" max="14334" width="1.6328125" style="145" customWidth="1"/>
    <col min="14335" max="14335" width="2.6328125" style="145" customWidth="1"/>
    <col min="14336" max="14336" width="8.08984375" style="145" customWidth="1"/>
    <col min="14337" max="14337" width="29.08984375" style="145" customWidth="1"/>
    <col min="14338" max="14339" width="10.90625" style="145" customWidth="1"/>
    <col min="14340" max="14340" width="9.90625" style="145" customWidth="1"/>
    <col min="14341" max="14341" width="10.6328125" style="145" customWidth="1"/>
    <col min="14342" max="14342" width="4.6328125" style="145" customWidth="1"/>
    <col min="14343" max="14343" width="10.6328125" style="145" customWidth="1"/>
    <col min="14344" max="14344" width="23.6328125" style="145" bestFit="1" customWidth="1"/>
    <col min="14345" max="14346" width="8.90625" style="145"/>
    <col min="14347" max="14347" width="3.6328125" style="145" customWidth="1"/>
    <col min="14348" max="14589" width="8.90625" style="145"/>
    <col min="14590" max="14590" width="1.6328125" style="145" customWidth="1"/>
    <col min="14591" max="14591" width="2.6328125" style="145" customWidth="1"/>
    <col min="14592" max="14592" width="8.08984375" style="145" customWidth="1"/>
    <col min="14593" max="14593" width="29.08984375" style="145" customWidth="1"/>
    <col min="14594" max="14595" width="10.90625" style="145" customWidth="1"/>
    <col min="14596" max="14596" width="9.90625" style="145" customWidth="1"/>
    <col min="14597" max="14597" width="10.6328125" style="145" customWidth="1"/>
    <col min="14598" max="14598" width="4.6328125" style="145" customWidth="1"/>
    <col min="14599" max="14599" width="10.6328125" style="145" customWidth="1"/>
    <col min="14600" max="14600" width="23.6328125" style="145" bestFit="1" customWidth="1"/>
    <col min="14601" max="14602" width="8.90625" style="145"/>
    <col min="14603" max="14603" width="3.6328125" style="145" customWidth="1"/>
    <col min="14604" max="14845" width="8.90625" style="145"/>
    <col min="14846" max="14846" width="1.6328125" style="145" customWidth="1"/>
    <col min="14847" max="14847" width="2.6328125" style="145" customWidth="1"/>
    <col min="14848" max="14848" width="8.08984375" style="145" customWidth="1"/>
    <col min="14849" max="14849" width="29.08984375" style="145" customWidth="1"/>
    <col min="14850" max="14851" width="10.90625" style="145" customWidth="1"/>
    <col min="14852" max="14852" width="9.90625" style="145" customWidth="1"/>
    <col min="14853" max="14853" width="10.6328125" style="145" customWidth="1"/>
    <col min="14854" max="14854" width="4.6328125" style="145" customWidth="1"/>
    <col min="14855" max="14855" width="10.6328125" style="145" customWidth="1"/>
    <col min="14856" max="14856" width="23.6328125" style="145" bestFit="1" customWidth="1"/>
    <col min="14857" max="14858" width="8.90625" style="145"/>
    <col min="14859" max="14859" width="3.6328125" style="145" customWidth="1"/>
    <col min="14860" max="15101" width="8.90625" style="145"/>
    <col min="15102" max="15102" width="1.6328125" style="145" customWidth="1"/>
    <col min="15103" max="15103" width="2.6328125" style="145" customWidth="1"/>
    <col min="15104" max="15104" width="8.08984375" style="145" customWidth="1"/>
    <col min="15105" max="15105" width="29.08984375" style="145" customWidth="1"/>
    <col min="15106" max="15107" width="10.90625" style="145" customWidth="1"/>
    <col min="15108" max="15108" width="9.90625" style="145" customWidth="1"/>
    <col min="15109" max="15109" width="10.6328125" style="145" customWidth="1"/>
    <col min="15110" max="15110" width="4.6328125" style="145" customWidth="1"/>
    <col min="15111" max="15111" width="10.6328125" style="145" customWidth="1"/>
    <col min="15112" max="15112" width="23.6328125" style="145" bestFit="1" customWidth="1"/>
    <col min="15113" max="15114" width="8.90625" style="145"/>
    <col min="15115" max="15115" width="3.6328125" style="145" customWidth="1"/>
    <col min="15116" max="15357" width="8.90625" style="145"/>
    <col min="15358" max="15358" width="1.6328125" style="145" customWidth="1"/>
    <col min="15359" max="15359" width="2.6328125" style="145" customWidth="1"/>
    <col min="15360" max="15360" width="8.08984375" style="145" customWidth="1"/>
    <col min="15361" max="15361" width="29.08984375" style="145" customWidth="1"/>
    <col min="15362" max="15363" width="10.90625" style="145" customWidth="1"/>
    <col min="15364" max="15364" width="9.90625" style="145" customWidth="1"/>
    <col min="15365" max="15365" width="10.6328125" style="145" customWidth="1"/>
    <col min="15366" max="15366" width="4.6328125" style="145" customWidth="1"/>
    <col min="15367" max="15367" width="10.6328125" style="145" customWidth="1"/>
    <col min="15368" max="15368" width="23.6328125" style="145" bestFit="1" customWidth="1"/>
    <col min="15369" max="15370" width="8.90625" style="145"/>
    <col min="15371" max="15371" width="3.6328125" style="145" customWidth="1"/>
    <col min="15372" max="15613" width="8.90625" style="145"/>
    <col min="15614" max="15614" width="1.6328125" style="145" customWidth="1"/>
    <col min="15615" max="15615" width="2.6328125" style="145" customWidth="1"/>
    <col min="15616" max="15616" width="8.08984375" style="145" customWidth="1"/>
    <col min="15617" max="15617" width="29.08984375" style="145" customWidth="1"/>
    <col min="15618" max="15619" width="10.90625" style="145" customWidth="1"/>
    <col min="15620" max="15620" width="9.90625" style="145" customWidth="1"/>
    <col min="15621" max="15621" width="10.6328125" style="145" customWidth="1"/>
    <col min="15622" max="15622" width="4.6328125" style="145" customWidth="1"/>
    <col min="15623" max="15623" width="10.6328125" style="145" customWidth="1"/>
    <col min="15624" max="15624" width="23.6328125" style="145" bestFit="1" customWidth="1"/>
    <col min="15625" max="15626" width="8.90625" style="145"/>
    <col min="15627" max="15627" width="3.6328125" style="145" customWidth="1"/>
    <col min="15628" max="15869" width="8.90625" style="145"/>
    <col min="15870" max="15870" width="1.6328125" style="145" customWidth="1"/>
    <col min="15871" max="15871" width="2.6328125" style="145" customWidth="1"/>
    <col min="15872" max="15872" width="8.08984375" style="145" customWidth="1"/>
    <col min="15873" max="15873" width="29.08984375" style="145" customWidth="1"/>
    <col min="15874" max="15875" width="10.90625" style="145" customWidth="1"/>
    <col min="15876" max="15876" width="9.90625" style="145" customWidth="1"/>
    <col min="15877" max="15877" width="10.6328125" style="145" customWidth="1"/>
    <col min="15878" max="15878" width="4.6328125" style="145" customWidth="1"/>
    <col min="15879" max="15879" width="10.6328125" style="145" customWidth="1"/>
    <col min="15880" max="15880" width="23.6328125" style="145" bestFit="1" customWidth="1"/>
    <col min="15881" max="15882" width="8.90625" style="145"/>
    <col min="15883" max="15883" width="3.6328125" style="145" customWidth="1"/>
    <col min="15884" max="16125" width="8.90625" style="145"/>
    <col min="16126" max="16126" width="1.6328125" style="145" customWidth="1"/>
    <col min="16127" max="16127" width="2.6328125" style="145" customWidth="1"/>
    <col min="16128" max="16128" width="8.08984375" style="145" customWidth="1"/>
    <col min="16129" max="16129" width="29.08984375" style="145" customWidth="1"/>
    <col min="16130" max="16131" width="10.90625" style="145" customWidth="1"/>
    <col min="16132" max="16132" width="9.90625" style="145" customWidth="1"/>
    <col min="16133" max="16133" width="10.6328125" style="145" customWidth="1"/>
    <col min="16134" max="16134" width="4.6328125" style="145" customWidth="1"/>
    <col min="16135" max="16135" width="10.6328125" style="145" customWidth="1"/>
    <col min="16136" max="16136" width="23.6328125" style="145" bestFit="1" customWidth="1"/>
    <col min="16137" max="16138" width="8.90625" style="145"/>
    <col min="16139" max="16139" width="3.6328125" style="145" customWidth="1"/>
    <col min="16140" max="16364" width="8.90625" style="145"/>
    <col min="16365" max="16384" width="9" style="145" customWidth="1"/>
  </cols>
  <sheetData>
    <row r="1" spans="2:104" ht="30.05" customHeight="1">
      <c r="B1" s="243" t="s">
        <v>435</v>
      </c>
      <c r="C1" s="243"/>
      <c r="D1" s="243"/>
      <c r="E1" s="243"/>
      <c r="F1" s="243"/>
      <c r="G1" s="243"/>
      <c r="H1" s="243"/>
      <c r="I1" s="243"/>
      <c r="J1" s="243"/>
      <c r="K1" s="243"/>
      <c r="L1" s="243"/>
      <c r="M1" s="243"/>
      <c r="N1" s="243"/>
      <c r="O1" s="243"/>
      <c r="AA1" s="239">
        <v>1</v>
      </c>
      <c r="AB1" s="239"/>
      <c r="AC1" s="239"/>
      <c r="AD1" s="239"/>
      <c r="AE1" s="239"/>
      <c r="AF1" s="239"/>
      <c r="AG1" s="239"/>
      <c r="AH1" s="239"/>
      <c r="AI1" s="239"/>
      <c r="AJ1" s="239"/>
      <c r="AK1" s="239"/>
      <c r="AL1" s="239"/>
      <c r="AM1" s="239"/>
      <c r="AN1" s="240"/>
      <c r="AO1" s="240"/>
      <c r="AP1" s="241"/>
      <c r="AQ1" s="241"/>
      <c r="AR1" s="241"/>
      <c r="AS1" s="241"/>
      <c r="AT1" s="241"/>
      <c r="AU1" s="241"/>
      <c r="AV1" s="241"/>
      <c r="AW1" s="241"/>
      <c r="AX1" s="546" t="s">
        <v>434</v>
      </c>
      <c r="AY1" s="546"/>
      <c r="AZ1" s="546"/>
      <c r="BA1" s="546"/>
      <c r="BB1" s="546"/>
      <c r="BC1" s="546"/>
      <c r="BD1" s="546"/>
      <c r="BE1" s="240"/>
      <c r="BF1" s="240"/>
      <c r="BG1" s="240"/>
      <c r="BH1" s="240"/>
      <c r="BI1" s="240"/>
      <c r="BJ1" s="240"/>
      <c r="BK1" s="240"/>
      <c r="BL1" s="240"/>
      <c r="BM1" s="240"/>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row>
    <row r="2" spans="2:104" ht="66.05" customHeight="1" thickBot="1">
      <c r="B2" s="245"/>
      <c r="C2" s="245"/>
      <c r="D2" s="245"/>
      <c r="E2" s="245"/>
      <c r="F2" s="245"/>
      <c r="G2" s="245"/>
      <c r="H2" s="245"/>
      <c r="I2" s="245"/>
      <c r="J2" s="245"/>
      <c r="AX2" s="208"/>
      <c r="AY2" s="208"/>
      <c r="AZ2" s="208"/>
      <c r="BA2" s="208"/>
      <c r="BB2" s="207"/>
      <c r="BC2" s="207"/>
      <c r="BD2" s="207"/>
      <c r="BE2" s="207"/>
      <c r="BF2" s="207"/>
      <c r="BG2" s="207"/>
      <c r="BH2" s="207"/>
      <c r="BI2" s="207"/>
      <c r="BJ2" s="207"/>
      <c r="BK2" s="207"/>
      <c r="BL2" s="207"/>
      <c r="BM2" s="207"/>
    </row>
    <row r="3" spans="2:104" ht="17.899999999999999" customHeight="1" thickBot="1">
      <c r="B3" s="245"/>
      <c r="C3" s="246" t="s">
        <v>364</v>
      </c>
      <c r="D3" s="247" t="s">
        <v>322</v>
      </c>
      <c r="E3" s="214" t="s">
        <v>433</v>
      </c>
      <c r="F3" s="248" t="s">
        <v>361</v>
      </c>
      <c r="G3" s="248"/>
      <c r="H3" s="248"/>
      <c r="I3" s="249"/>
      <c r="J3" s="245"/>
      <c r="AX3" s="208"/>
      <c r="AY3" s="208"/>
      <c r="AZ3" s="208"/>
      <c r="BA3" s="208"/>
      <c r="BB3" s="207"/>
      <c r="BC3" s="207"/>
      <c r="BD3" s="207"/>
      <c r="BE3" s="207"/>
      <c r="BF3" s="207"/>
      <c r="BG3" s="207"/>
      <c r="BH3" s="207"/>
      <c r="BI3" s="207"/>
      <c r="BJ3" s="207"/>
      <c r="BK3" s="207"/>
      <c r="BL3" s="207"/>
      <c r="BM3" s="207"/>
    </row>
    <row r="4" spans="2:104" ht="17.899999999999999" customHeight="1">
      <c r="B4" s="245"/>
      <c r="C4" s="522" t="s">
        <v>0</v>
      </c>
      <c r="D4" s="523"/>
      <c r="E4" s="524"/>
      <c r="F4" s="528" t="s">
        <v>360</v>
      </c>
      <c r="G4" s="524"/>
      <c r="H4" s="250" t="s">
        <v>359</v>
      </c>
      <c r="I4" s="251" t="s">
        <v>358</v>
      </c>
      <c r="J4" s="245"/>
      <c r="AX4" s="208"/>
      <c r="AY4" s="208"/>
      <c r="AZ4" s="208"/>
      <c r="BA4" s="208"/>
      <c r="BB4" s="207"/>
      <c r="BC4" s="207"/>
      <c r="BD4" s="207"/>
      <c r="BE4" s="207"/>
      <c r="BF4" s="207"/>
      <c r="BG4" s="207"/>
      <c r="BH4" s="207"/>
      <c r="BI4" s="207"/>
      <c r="BJ4" s="207"/>
      <c r="BK4" s="207"/>
      <c r="BL4" s="207"/>
      <c r="BM4" s="207"/>
    </row>
    <row r="5" spans="2:104" ht="17.899999999999999" customHeight="1">
      <c r="B5" s="245"/>
      <c r="C5" s="525"/>
      <c r="D5" s="526"/>
      <c r="E5" s="527"/>
      <c r="F5" s="529" t="s">
        <v>357</v>
      </c>
      <c r="G5" s="530"/>
      <c r="H5" s="252">
        <f>VLOOKUP(E3,$BE$22:$BG$24,2,FALSE)</f>
        <v>0.86</v>
      </c>
      <c r="I5" s="253">
        <f>VLOOKUP(E3,$BE$22:$BG$24,3,FALSE)</f>
        <v>0.14000000000000001</v>
      </c>
      <c r="J5" s="245"/>
      <c r="AC5" t="s">
        <v>436</v>
      </c>
      <c r="AD5"/>
      <c r="AX5" s="208"/>
      <c r="AY5" s="208"/>
      <c r="AZ5" s="208"/>
      <c r="BA5" s="208"/>
      <c r="BB5" s="207"/>
      <c r="BC5" s="207"/>
      <c r="BD5" s="207"/>
      <c r="BE5" s="207"/>
      <c r="BF5" s="207"/>
      <c r="BG5" s="207"/>
      <c r="BH5" s="207"/>
      <c r="BI5" s="207"/>
      <c r="BJ5" s="207"/>
      <c r="BK5" s="207"/>
      <c r="BL5" s="207"/>
      <c r="BM5" s="207"/>
    </row>
    <row r="6" spans="2:104" ht="30.05" customHeight="1" thickBot="1">
      <c r="B6" s="245"/>
      <c r="C6" s="533"/>
      <c r="D6" s="534"/>
      <c r="E6" s="535"/>
      <c r="F6" s="254" t="s">
        <v>356</v>
      </c>
      <c r="G6" s="255" t="s">
        <v>355</v>
      </c>
      <c r="H6" s="541" t="s">
        <v>354</v>
      </c>
      <c r="I6" s="542"/>
      <c r="J6" s="245"/>
      <c r="AC6" s="117" t="s">
        <v>322</v>
      </c>
      <c r="AD6" s="311">
        <f>H17</f>
        <v>5.556</v>
      </c>
      <c r="AX6" s="208"/>
      <c r="AY6" s="208"/>
      <c r="AZ6" s="208"/>
      <c r="BA6" s="208"/>
      <c r="BB6" s="207"/>
      <c r="BC6" s="207"/>
      <c r="BD6" s="207"/>
      <c r="BE6" s="207"/>
      <c r="BF6" s="207"/>
      <c r="BG6" s="207"/>
      <c r="BH6" s="207"/>
      <c r="BI6" s="207"/>
      <c r="BJ6" s="207"/>
      <c r="BK6" s="207"/>
      <c r="BL6" s="207"/>
      <c r="BM6" s="207"/>
    </row>
    <row r="7" spans="2:104" ht="17.899999999999999" customHeight="1">
      <c r="B7" s="245"/>
      <c r="C7" s="543" t="s">
        <v>353</v>
      </c>
      <c r="D7" s="544"/>
      <c r="E7" s="545"/>
      <c r="F7" s="256" t="s">
        <v>350</v>
      </c>
      <c r="G7" s="256" t="s">
        <v>352</v>
      </c>
      <c r="H7" s="405">
        <v>0.09</v>
      </c>
      <c r="I7" s="406">
        <f>IF(I5=0,0,0.09)</f>
        <v>0.09</v>
      </c>
      <c r="J7" s="245"/>
      <c r="AC7" s="117" t="s">
        <v>321</v>
      </c>
      <c r="AD7" s="311">
        <f>H34</f>
        <v>5.556</v>
      </c>
      <c r="AX7" s="208"/>
      <c r="AY7" s="208"/>
      <c r="AZ7" s="208"/>
      <c r="BA7" s="208"/>
      <c r="BB7" s="207"/>
      <c r="BC7" s="207"/>
      <c r="BD7" s="207"/>
      <c r="BE7" s="207"/>
      <c r="BF7" s="207"/>
      <c r="BG7" s="207"/>
      <c r="BH7" s="207"/>
      <c r="BI7" s="207"/>
      <c r="BJ7" s="207"/>
      <c r="BK7" s="207"/>
      <c r="BL7" s="207"/>
      <c r="BM7" s="207"/>
    </row>
    <row r="8" spans="2:104" ht="17.899999999999999" customHeight="1">
      <c r="B8" s="245"/>
      <c r="C8" s="547"/>
      <c r="D8" s="548"/>
      <c r="E8" s="549"/>
      <c r="F8" s="257" t="str">
        <f>IF(C8="","",VLOOKUP(C8,パラマウント登録!$B$16:$C$100,2,FALSE))</f>
        <v/>
      </c>
      <c r="G8" s="216"/>
      <c r="H8" s="257" t="str">
        <f>IF(C8="","",IF($C8=リスト!$B$16,"",IF(OR(F8=0,$H$5=0),0,ROUND(G8/F8,3))))</f>
        <v/>
      </c>
      <c r="I8" s="258" t="str">
        <f>IF($C8="","",IF(OR($C8=リスト!$B$3,$C8=リスト!$B$4,$C8=リスト!$B$5,$C8=リスト!$B$6,$C8=リスト!$B$7,$C8=リスト!$B$8,$C8=リスト!$B$9,$C8=リスト!$B$10,$C8=リスト!$B$11,$C8=リスト!$B$12,$C8=リスト!$B$13,$C8=リスト!$B$14,$C8=リスト!$B$15),"",IF(OR(F8=0,$I$5=0),0,ROUND(G8/F8,3))))</f>
        <v/>
      </c>
      <c r="J8" s="245"/>
      <c r="AC8" s="117" t="s">
        <v>437</v>
      </c>
      <c r="AD8" s="311">
        <f>H50</f>
        <v>4.5449999999999999</v>
      </c>
      <c r="AX8" s="208"/>
      <c r="AY8" s="208"/>
      <c r="AZ8" s="208"/>
      <c r="BA8" s="208"/>
      <c r="BB8" s="207"/>
      <c r="BC8" s="207"/>
      <c r="BD8" s="207"/>
      <c r="BE8" s="207"/>
      <c r="BF8" s="207"/>
      <c r="BG8" s="207"/>
      <c r="BH8" s="207"/>
      <c r="BI8" s="207"/>
      <c r="BJ8" s="207"/>
      <c r="BK8" s="207"/>
      <c r="BL8" s="207"/>
      <c r="BM8" s="207"/>
    </row>
    <row r="9" spans="2:104" ht="17.899999999999999" customHeight="1">
      <c r="B9" s="245"/>
      <c r="C9" s="499"/>
      <c r="D9" s="500"/>
      <c r="E9" s="501"/>
      <c r="F9" s="257" t="str">
        <f>IF(C9="","",VLOOKUP(C9,パラマウント登録!$B$16:$C$100,2,FALSE))</f>
        <v/>
      </c>
      <c r="G9" s="216"/>
      <c r="H9" s="257" t="str">
        <f>IF(C9="","",IF($C9=リスト!$B$16,"",IF(OR(F9=0,$H$5=0),0,ROUND(G9/F9,3))))</f>
        <v/>
      </c>
      <c r="I9" s="258" t="str">
        <f>IF($C9="","",IF(OR($C9=リスト!$B$3,$C9=リスト!$B$4,$C9=リスト!$B$5,$C9=リスト!$B$6,$C9=リスト!$B$7,$C9=リスト!$B$8,$C9=リスト!$B$9,$C9=リスト!$B$10,$C9=リスト!$B$11,$C9=リスト!$B$12,$C9=リスト!$B$13,$C9=リスト!$B$14,$C9=リスト!$B$15),"",IF(OR(F9=0,$I$5=0),0,ROUND(G9/F9,3))))</f>
        <v/>
      </c>
      <c r="J9" s="245"/>
      <c r="AC9" s="117" t="s">
        <v>409</v>
      </c>
      <c r="AD9" s="311">
        <f>IF($AF$53="","",IF($AF$53=1,$Q$70,IF($AF$53=2,$H$68,"-")))</f>
        <v>2.8679999999999999</v>
      </c>
      <c r="AE9" s="146" t="s">
        <v>453</v>
      </c>
      <c r="AX9" s="208"/>
      <c r="AY9" s="208"/>
      <c r="AZ9" s="208"/>
      <c r="BA9" s="208"/>
      <c r="BB9" s="207"/>
      <c r="BC9" s="207"/>
      <c r="BD9" s="207"/>
      <c r="BE9" s="207"/>
      <c r="BF9" s="207"/>
      <c r="BG9" s="207"/>
      <c r="BH9" s="207"/>
      <c r="BI9" s="207"/>
      <c r="BJ9" s="207"/>
      <c r="BK9" s="207"/>
      <c r="BL9" s="207"/>
      <c r="BM9" s="207"/>
    </row>
    <row r="10" spans="2:104" ht="17.899999999999999" customHeight="1">
      <c r="B10" s="245"/>
      <c r="C10" s="547"/>
      <c r="D10" s="548"/>
      <c r="E10" s="549"/>
      <c r="F10" s="257" t="str">
        <f>IF(C10="","",VLOOKUP(C10,パラマウント登録!$B$16:$C$100,2,FALSE))</f>
        <v/>
      </c>
      <c r="G10" s="216"/>
      <c r="H10" s="257" t="str">
        <f>IF(C10="","",IF($C10=リスト!$B$16,"",IF(OR(F10=0,$H$5=0),0,ROUND(G10/F10,3))))</f>
        <v/>
      </c>
      <c r="I10" s="258" t="str">
        <f>IF($C10="","",IF(OR($C10=リスト!$B$3,$C10=リスト!$B$4,$C10=リスト!$B$5,$C10=リスト!$B$6,$C10=リスト!$B$7,$C10=リスト!$B$8,$C10=リスト!$B$9,$C10=リスト!$B$10,$C10=リスト!$B$11,$C10=リスト!$B$12,$C10=リスト!$B$13,$C10=リスト!$B$14,$C10=リスト!$B$15),"",IF(OR(F10=0,$I$5=0),0,ROUND(G10/F10,3))))</f>
        <v/>
      </c>
      <c r="J10" s="245"/>
      <c r="AC10" s="117" t="s">
        <v>363</v>
      </c>
      <c r="AD10" s="311">
        <f>H84</f>
        <v>5.2629999999999999</v>
      </c>
      <c r="AX10" s="208"/>
      <c r="AY10" s="208"/>
      <c r="AZ10" s="208"/>
      <c r="BA10" s="208"/>
      <c r="BB10" s="207"/>
      <c r="BC10" s="207"/>
      <c r="BD10" s="207"/>
      <c r="BE10" s="207"/>
      <c r="BF10" s="207"/>
      <c r="BG10" s="207"/>
      <c r="BH10" s="207"/>
      <c r="BI10" s="207"/>
      <c r="BJ10" s="207"/>
      <c r="BK10" s="207"/>
      <c r="BL10" s="207"/>
      <c r="BM10" s="207"/>
    </row>
    <row r="11" spans="2:104" ht="17.899999999999999" customHeight="1">
      <c r="B11" s="245"/>
      <c r="C11" s="547"/>
      <c r="D11" s="548"/>
      <c r="E11" s="549"/>
      <c r="F11" s="257" t="str">
        <f>IF(C11="","",VLOOKUP(C11,パラマウント登録!$B$16:$C$100,2,FALSE))</f>
        <v/>
      </c>
      <c r="G11" s="216"/>
      <c r="H11" s="257" t="str">
        <f>IF(C11="","",IF($C11=リスト!$B$16,"",IF(OR(F11=0,$H$5=0),0,ROUND(G11/F11,3))))</f>
        <v/>
      </c>
      <c r="I11" s="258" t="str">
        <f>IF($C11="","",IF(OR($C11=リスト!$B$3,$C11=リスト!$B$4,$C11=リスト!$B$5,$C11=リスト!$B$6,$C11=リスト!$B$7,$C11=リスト!$B$8,$C11=リスト!$B$9,$C11=リスト!$B$10,$C11=リスト!$B$11,$C11=リスト!$B$12,$C11=リスト!$B$13,$C11=リスト!$B$14,$C11=リスト!$B$15),"",IF(OR(F11=0,$I$5=0),0,ROUND(G11/F11,3))))</f>
        <v/>
      </c>
      <c r="J11" s="245"/>
      <c r="AX11" s="208"/>
      <c r="AY11" s="208"/>
      <c r="AZ11" s="208"/>
      <c r="BA11" s="208"/>
      <c r="BB11" s="207"/>
      <c r="BC11" s="207"/>
      <c r="BD11" s="207"/>
      <c r="BE11" s="207"/>
      <c r="BF11" s="207"/>
      <c r="BG11" s="207"/>
      <c r="BH11" s="207"/>
      <c r="BI11" s="207"/>
      <c r="BJ11" s="207"/>
      <c r="BK11" s="207"/>
      <c r="BL11" s="207"/>
      <c r="BM11" s="207"/>
    </row>
    <row r="12" spans="2:104" ht="17.899999999999999" customHeight="1">
      <c r="B12" s="245"/>
      <c r="C12" s="547"/>
      <c r="D12" s="548"/>
      <c r="E12" s="549"/>
      <c r="F12" s="257" t="str">
        <f>IF(C12="","",VLOOKUP(C12,パラマウント登録!$B$16:$C$100,2,FALSE))</f>
        <v/>
      </c>
      <c r="G12" s="216"/>
      <c r="H12" s="257" t="str">
        <f>IF(C12="","",IF($C12=リスト!$B$16,"",IF(OR(F12=0,$H$5=0),0,ROUND(G12/F12,3))))</f>
        <v/>
      </c>
      <c r="I12" s="258" t="str">
        <f>IF($C12="","",IF(OR($C12=リスト!$B$3,$C12=リスト!$B$4,$C12=リスト!$B$5,$C12=リスト!$B$6,$C12=リスト!$B$7,$C12=リスト!$B$8,$C12=リスト!$B$9,$C12=リスト!$B$10,$C12=リスト!$B$11,$C12=リスト!$B$12,$C12=リスト!$B$13,$C12=リスト!$B$14,$C12=リスト!$B$15),"",IF(OR(F12=0,$I$5=0),0,ROUND(G12/F12,3))))</f>
        <v/>
      </c>
      <c r="J12" s="245"/>
      <c r="AU12" s="233"/>
      <c r="AV12" s="233"/>
      <c r="AY12" s="208"/>
      <c r="AZ12" s="208"/>
      <c r="BA12" s="208"/>
      <c r="BB12" s="207"/>
      <c r="BC12" s="207"/>
      <c r="BD12" s="207"/>
      <c r="BE12" s="207"/>
      <c r="BF12" s="207"/>
      <c r="BG12" s="207"/>
      <c r="BH12" s="207"/>
      <c r="BI12" s="207"/>
      <c r="BJ12" s="207"/>
      <c r="BK12" s="207"/>
      <c r="BL12" s="207"/>
      <c r="BM12" s="207"/>
    </row>
    <row r="13" spans="2:104" ht="17.899999999999999" customHeight="1">
      <c r="B13" s="309"/>
      <c r="C13" s="547"/>
      <c r="D13" s="548"/>
      <c r="E13" s="549"/>
      <c r="F13" s="257" t="str">
        <f>IF(AD13=FALSE,"",IF(C13="","",VLOOKUP(C13,パラマウント登録!$B$16:$C$100,2,FALSE)))</f>
        <v/>
      </c>
      <c r="G13" s="216"/>
      <c r="H13" s="257" t="str">
        <f>IF(AD13=FALSE,"",IF(AD13=TRUE,((G13/F13)*0.9),IF(OR(F13=0,H5=0),0,ROUND(G13/F13,3))))</f>
        <v/>
      </c>
      <c r="I13" s="258" t="str">
        <f>IF(AD13=FALSE,"",IF(AD13=TRUE,((G13/F13)*0.9),IF(OR(F13=0,I5=0),0,ROUND(G13/F13,3))))</f>
        <v/>
      </c>
      <c r="J13" s="245"/>
      <c r="AC13" s="235" t="s">
        <v>545</v>
      </c>
      <c r="AD13" s="313" t="b">
        <v>0</v>
      </c>
      <c r="AE13" s="212" t="s">
        <v>452</v>
      </c>
      <c r="AF13" s="213"/>
      <c r="AU13" s="234"/>
      <c r="AV13" s="234"/>
      <c r="AX13" s="208"/>
      <c r="AY13" s="208"/>
      <c r="AZ13" s="208"/>
      <c r="BA13" s="208"/>
      <c r="BB13" s="207"/>
      <c r="BC13" s="207"/>
      <c r="BD13" s="207"/>
      <c r="BE13" s="207"/>
      <c r="BF13" s="207"/>
      <c r="BG13" s="207"/>
      <c r="BH13" s="207"/>
      <c r="BI13" s="207"/>
      <c r="BJ13" s="207"/>
      <c r="BK13" s="207"/>
      <c r="BL13" s="207"/>
      <c r="BM13" s="207"/>
    </row>
    <row r="14" spans="2:104" ht="17.899999999999999" customHeight="1">
      <c r="B14" s="245"/>
      <c r="C14" s="502" t="s">
        <v>351</v>
      </c>
      <c r="D14" s="503"/>
      <c r="E14" s="504"/>
      <c r="F14" s="259" t="s">
        <v>350</v>
      </c>
      <c r="G14" s="259" t="s">
        <v>350</v>
      </c>
      <c r="H14" s="407">
        <v>0.09</v>
      </c>
      <c r="I14" s="408">
        <f>IF(I5=0,0,0.09)</f>
        <v>0.09</v>
      </c>
      <c r="J14" s="245"/>
      <c r="AD14" s="145"/>
      <c r="AU14" s="233"/>
      <c r="AV14" s="233"/>
      <c r="AX14" s="208"/>
      <c r="AY14" s="208"/>
      <c r="AZ14" s="208"/>
      <c r="BA14" s="208"/>
      <c r="BB14" s="207"/>
      <c r="BC14" s="207"/>
      <c r="BD14" s="207"/>
      <c r="BE14" s="207"/>
      <c r="BF14" s="207"/>
      <c r="BG14" s="207"/>
      <c r="BH14" s="207"/>
      <c r="BI14" s="207"/>
      <c r="BJ14" s="207"/>
      <c r="BK14" s="207"/>
      <c r="BL14" s="207"/>
      <c r="BM14" s="207"/>
    </row>
    <row r="15" spans="2:104" ht="17.899999999999999" customHeight="1">
      <c r="B15" s="245"/>
      <c r="C15" s="505" t="s">
        <v>349</v>
      </c>
      <c r="D15" s="506"/>
      <c r="E15" s="506"/>
      <c r="F15" s="507"/>
      <c r="G15" s="260"/>
      <c r="H15" s="252">
        <f>ROUND(SUM(H7:H14),3)</f>
        <v>0.18</v>
      </c>
      <c r="I15" s="253">
        <f>ROUND(SUM(I7:I14),3)</f>
        <v>0.18</v>
      </c>
      <c r="J15" s="245"/>
      <c r="AD15" s="145"/>
      <c r="AX15" s="208"/>
      <c r="AY15" s="208"/>
      <c r="AZ15" s="208"/>
      <c r="BA15" s="208"/>
      <c r="BB15" s="207"/>
      <c r="BC15" s="207"/>
      <c r="BD15" s="207"/>
      <c r="BE15" s="207"/>
      <c r="BF15" s="207"/>
      <c r="BG15" s="207"/>
      <c r="BH15" s="207"/>
      <c r="BI15" s="207"/>
      <c r="BJ15" s="207"/>
      <c r="BK15" s="207"/>
      <c r="BL15" s="207"/>
      <c r="BM15" s="207"/>
    </row>
    <row r="16" spans="2:104" ht="17.899999999999999" customHeight="1">
      <c r="B16" s="245"/>
      <c r="C16" s="505" t="s">
        <v>347</v>
      </c>
      <c r="D16" s="506"/>
      <c r="E16" s="506"/>
      <c r="F16" s="507"/>
      <c r="G16" s="260"/>
      <c r="H16" s="261">
        <f>IF(H15=0,"0.000",ROUND(1/H15,3))</f>
        <v>5.556</v>
      </c>
      <c r="I16" s="262">
        <f>IF(I15=0,"0.000",ROUND(1/I15,3))</f>
        <v>5.556</v>
      </c>
      <c r="J16" s="245"/>
      <c r="N16" s="263"/>
      <c r="AD16" s="145"/>
      <c r="AX16" s="208"/>
      <c r="AY16" s="208"/>
      <c r="AZ16" s="208"/>
      <c r="BA16" s="208"/>
      <c r="BB16" s="207"/>
      <c r="BC16" s="207"/>
      <c r="BD16" s="207"/>
      <c r="BE16" s="207"/>
      <c r="BF16" s="207"/>
      <c r="BG16" s="207"/>
      <c r="BH16" s="207"/>
      <c r="BI16" s="207"/>
      <c r="BJ16" s="207"/>
      <c r="BK16" s="207"/>
      <c r="BL16" s="207"/>
      <c r="BM16" s="207"/>
    </row>
    <row r="17" spans="2:65" ht="17.899999999999999" customHeight="1" thickBot="1">
      <c r="B17" s="245"/>
      <c r="C17" s="508" t="s">
        <v>345</v>
      </c>
      <c r="D17" s="509"/>
      <c r="E17" s="509"/>
      <c r="F17" s="510"/>
      <c r="G17" s="264"/>
      <c r="H17" s="511">
        <f>IF(H15=0,"",ROUND((H5*H16)+(I5*I16),3))</f>
        <v>5.556</v>
      </c>
      <c r="I17" s="512"/>
      <c r="J17" s="245"/>
      <c r="AD17" s="145"/>
      <c r="AX17" s="208"/>
      <c r="AY17" s="208"/>
      <c r="AZ17" s="208"/>
      <c r="BA17" s="208"/>
      <c r="BB17" s="207"/>
      <c r="BC17" s="207"/>
      <c r="BD17" s="207"/>
      <c r="BE17" s="207"/>
      <c r="BF17" s="207"/>
      <c r="BG17" s="207"/>
      <c r="BH17" s="207"/>
      <c r="BI17" s="207"/>
      <c r="BJ17" s="207"/>
      <c r="BK17" s="207"/>
      <c r="BL17" s="207"/>
      <c r="BM17" s="207"/>
    </row>
    <row r="18" spans="2:65" ht="13.5" customHeight="1">
      <c r="B18" s="245"/>
      <c r="C18" s="245"/>
      <c r="D18" s="245"/>
      <c r="E18" s="245"/>
      <c r="F18" s="245"/>
      <c r="G18" s="245"/>
      <c r="H18" s="245"/>
      <c r="I18" s="245"/>
      <c r="J18" s="245"/>
      <c r="N18" s="265"/>
      <c r="AD18" s="145"/>
      <c r="AX18" s="208"/>
      <c r="AY18" s="208"/>
      <c r="AZ18" s="208"/>
      <c r="BA18" s="208"/>
      <c r="BB18" s="207"/>
      <c r="BC18" s="207"/>
      <c r="BD18" s="207"/>
      <c r="BE18" s="207"/>
      <c r="BF18" s="207"/>
      <c r="BG18" s="207"/>
      <c r="BH18" s="207"/>
      <c r="BI18" s="207"/>
      <c r="BJ18" s="207"/>
      <c r="BK18" s="207"/>
      <c r="BL18" s="207"/>
      <c r="BM18" s="207"/>
    </row>
    <row r="19" spans="2:65" ht="19.55" customHeight="1" thickBot="1">
      <c r="C19" s="242" t="s">
        <v>432</v>
      </c>
      <c r="N19" s="265"/>
      <c r="AD19" s="145"/>
      <c r="AX19" s="550" t="s">
        <v>431</v>
      </c>
      <c r="AY19" s="550"/>
      <c r="AZ19" s="550"/>
      <c r="BA19" s="550"/>
    </row>
    <row r="20" spans="2:65" ht="20.100000000000001" customHeight="1" thickBot="1">
      <c r="C20" s="246" t="s">
        <v>364</v>
      </c>
      <c r="D20" s="247" t="s">
        <v>321</v>
      </c>
      <c r="E20" s="214" t="s">
        <v>578</v>
      </c>
      <c r="F20" s="248" t="s">
        <v>361</v>
      </c>
      <c r="G20" s="248"/>
      <c r="H20" s="248"/>
      <c r="I20" s="249"/>
      <c r="J20" s="266"/>
      <c r="AD20" s="145"/>
    </row>
    <row r="21" spans="2:65" ht="20.100000000000001" customHeight="1">
      <c r="C21" s="522" t="s">
        <v>0</v>
      </c>
      <c r="D21" s="523"/>
      <c r="E21" s="524"/>
      <c r="F21" s="528" t="s">
        <v>360</v>
      </c>
      <c r="G21" s="524"/>
      <c r="H21" s="250" t="s">
        <v>359</v>
      </c>
      <c r="I21" s="251" t="s">
        <v>358</v>
      </c>
      <c r="J21" s="267"/>
      <c r="AD21" s="145"/>
      <c r="AX21" s="145" t="s">
        <v>321</v>
      </c>
      <c r="AZ21" s="531" t="s">
        <v>416</v>
      </c>
      <c r="BA21" s="532"/>
      <c r="BD21" s="145" t="s">
        <v>322</v>
      </c>
      <c r="BF21" s="531" t="s">
        <v>416</v>
      </c>
      <c r="BG21" s="532"/>
    </row>
    <row r="22" spans="2:65" ht="20.100000000000001" customHeight="1">
      <c r="C22" s="525"/>
      <c r="D22" s="526"/>
      <c r="E22" s="527"/>
      <c r="F22" s="529" t="s">
        <v>357</v>
      </c>
      <c r="G22" s="530"/>
      <c r="H22" s="252">
        <f>VLOOKUP(E20,$AY$23:$BA$24,2,FALSE)</f>
        <v>1</v>
      </c>
      <c r="I22" s="253">
        <f>VLOOKUP(E20,$AY$23:$BA$24,3,FALSE)</f>
        <v>0</v>
      </c>
      <c r="J22" s="268"/>
      <c r="AD22" s="145"/>
      <c r="AX22" s="168" t="s">
        <v>430</v>
      </c>
      <c r="AY22" s="168" t="s">
        <v>429</v>
      </c>
      <c r="AZ22" s="168" t="s">
        <v>359</v>
      </c>
      <c r="BA22" s="168" t="s">
        <v>413</v>
      </c>
      <c r="BD22" s="169" t="s">
        <v>430</v>
      </c>
      <c r="BE22" s="168" t="s">
        <v>429</v>
      </c>
      <c r="BF22" s="168" t="s">
        <v>359</v>
      </c>
      <c r="BG22" s="168" t="s">
        <v>413</v>
      </c>
    </row>
    <row r="23" spans="2:65" ht="30.05" customHeight="1" thickBot="1">
      <c r="C23" s="533"/>
      <c r="D23" s="534"/>
      <c r="E23" s="535"/>
      <c r="F23" s="254" t="s">
        <v>356</v>
      </c>
      <c r="G23" s="255" t="s">
        <v>355</v>
      </c>
      <c r="H23" s="541" t="s">
        <v>354</v>
      </c>
      <c r="I23" s="542"/>
      <c r="J23" s="267"/>
      <c r="AD23" s="145"/>
      <c r="AX23" s="513" t="s">
        <v>427</v>
      </c>
      <c r="AY23" s="168" t="s">
        <v>428</v>
      </c>
      <c r="AZ23" s="206">
        <v>1</v>
      </c>
      <c r="BA23" s="205">
        <v>0</v>
      </c>
      <c r="BD23" s="169" t="s">
        <v>427</v>
      </c>
      <c r="BE23" s="204" t="s">
        <v>426</v>
      </c>
      <c r="BF23" s="168">
        <v>0.86</v>
      </c>
      <c r="BG23" s="168">
        <v>0.14000000000000001</v>
      </c>
    </row>
    <row r="24" spans="2:65" ht="20.100000000000001" customHeight="1">
      <c r="C24" s="543" t="s">
        <v>353</v>
      </c>
      <c r="D24" s="544"/>
      <c r="E24" s="545"/>
      <c r="F24" s="256" t="s">
        <v>350</v>
      </c>
      <c r="G24" s="256" t="s">
        <v>352</v>
      </c>
      <c r="H24" s="405">
        <v>0.09</v>
      </c>
      <c r="I24" s="406">
        <f>IF(I22=0,0,0.09)</f>
        <v>0</v>
      </c>
      <c r="J24" s="268"/>
      <c r="AD24" s="145"/>
      <c r="AX24" s="515"/>
      <c r="AY24" s="168" t="s">
        <v>425</v>
      </c>
      <c r="AZ24" s="168">
        <v>0.87</v>
      </c>
      <c r="BA24" s="168">
        <v>0.13</v>
      </c>
      <c r="BD24" s="203" t="s">
        <v>424</v>
      </c>
      <c r="BE24" s="168" t="s">
        <v>423</v>
      </c>
      <c r="BF24" s="202">
        <v>1</v>
      </c>
      <c r="BG24" s="201"/>
    </row>
    <row r="25" spans="2:65" ht="20.100000000000001" customHeight="1">
      <c r="C25" s="499"/>
      <c r="D25" s="500"/>
      <c r="E25" s="501"/>
      <c r="F25" s="257" t="str">
        <f>IF(C25="","",VLOOKUP(C25,パラマウント登録!$B$15:$C$100,2,FALSE))</f>
        <v/>
      </c>
      <c r="G25" s="216"/>
      <c r="H25" s="257" t="str">
        <f>IF(C25="","",IF($C25=リスト!$C$16,"",IF(OR(F25=0,$H$22=0),0,ROUND(G25/F25,3))))</f>
        <v/>
      </c>
      <c r="I25" s="269" t="str">
        <f>IF($C25="","",IF(OR($C25=リスト!$C$3,$C25=リスト!$C$4,$C25=リスト!$C$5,$C25=リスト!$C$6,$C25=リスト!$C$7,$C25=リスト!$C$8,$C25=リスト!$C$9,$C25=リスト!$C$10,$C25=リスト!$C$11,$C25=リスト!$C$12,$C25=リスト!$C$13,$C25=リスト!$C$14,$C25=リスト!$C$15),"",IF(OR(F25=0,$I$22=0),0,ROUND(G25/F25,3))))</f>
        <v/>
      </c>
      <c r="J25" s="268"/>
      <c r="AD25" s="145"/>
      <c r="AY25" s="197"/>
      <c r="BE25" s="200" t="s">
        <v>422</v>
      </c>
    </row>
    <row r="26" spans="2:65" ht="20.100000000000001" customHeight="1">
      <c r="C26" s="499"/>
      <c r="D26" s="500"/>
      <c r="E26" s="501"/>
      <c r="F26" s="257" t="str">
        <f>IF(C26="","",VLOOKUP(C26,パラマウント登録!$B$15:$C$100,2,FALSE))</f>
        <v/>
      </c>
      <c r="G26" s="216"/>
      <c r="H26" s="257" t="str">
        <f>IF(C26="","",IF($C26=リスト!$C$16,"",IF(OR(F26=0,$H$22=0),0,ROUND(G26/F26,3))))</f>
        <v/>
      </c>
      <c r="I26" s="269" t="str">
        <f>IF($C26="","",IF(OR($C26=リスト!$C$3,$C26=リスト!$C$4,$C26=リスト!$C$5,$C26=リスト!$C$6,$C26=リスト!$C$7,$C26=リスト!$C$8,$C26=リスト!$C$9,$C26=リスト!$C$10,$C26=リスト!$C$11,$C26=リスト!$C$12,$C26=リスト!$C$13,$C26=リスト!$C$14,$C26=リスト!$C$15),"",IF(OR(F26=0,$I$22=0),0,ROUND(G26/F26,3))))</f>
        <v/>
      </c>
      <c r="J26" s="268"/>
      <c r="W26" s="265"/>
      <c r="AD26" s="145"/>
      <c r="AY26" s="197"/>
      <c r="BD26" s="145" t="s">
        <v>421</v>
      </c>
    </row>
    <row r="27" spans="2:65" ht="20.100000000000001" customHeight="1">
      <c r="C27" s="499"/>
      <c r="D27" s="500"/>
      <c r="E27" s="501"/>
      <c r="F27" s="257" t="str">
        <f>IF(C27="","",VLOOKUP(C27,パラマウント登録!$B$15:$C$100,2,FALSE))</f>
        <v/>
      </c>
      <c r="G27" s="216"/>
      <c r="H27" s="257" t="str">
        <f>IF(C27="","",IF($C27=リスト!$C$16,"",IF(OR(F27=0,$H$22=0),0,ROUND(G27/F27,3))))</f>
        <v/>
      </c>
      <c r="I27" s="269" t="str">
        <f>IF($C27="","",IF(OR($C27=リスト!$C$3,$C27=リスト!$C$4,$C27=リスト!$C$5,$C27=リスト!$C$6,$C27=リスト!$C$7,$C27=リスト!$C$8,$C27=リスト!$C$9,$C27=リスト!$C$10,$C27=リスト!$C$11,$C27=リスト!$C$12,$C27=リスト!$C$13,$C27=リスト!$C$14,$C27=リスト!$C$15),"",IF(OR(F27=0,$I$22=0),0,ROUND(G27/F27,3))))</f>
        <v/>
      </c>
      <c r="J27" s="268"/>
      <c r="AD27" s="145"/>
      <c r="AX27" s="145" t="s">
        <v>420</v>
      </c>
      <c r="BD27" s="145" t="s">
        <v>419</v>
      </c>
    </row>
    <row r="28" spans="2:65" ht="20.100000000000001" customHeight="1">
      <c r="C28" s="499"/>
      <c r="D28" s="500"/>
      <c r="E28" s="501"/>
      <c r="F28" s="257" t="str">
        <f>IF(C28="","",VLOOKUP(C28,パラマウント登録!$B$15:$C$100,2,FALSE))</f>
        <v/>
      </c>
      <c r="G28" s="216"/>
      <c r="H28" s="257" t="str">
        <f>IF(C28="","",IF($C28=リスト!$C$16,"",IF(OR(F28=0,$H$22=0),0,ROUND(G28/F28,3))))</f>
        <v/>
      </c>
      <c r="I28" s="269" t="str">
        <f>IF($C28="","",IF(OR($C28=リスト!$C$3,$C28=リスト!$C$4,$C28=リスト!$C$5,$C28=リスト!$C$6,$C28=リスト!$C$7,$C28=リスト!$C$8,$C28=リスト!$C$9,$C28=リスト!$C$10,$C28=リスト!$C$11,$C28=リスト!$C$12,$C28=リスト!$C$13,$C28=リスト!$C$14,$C28=リスト!$C$15),"",IF(OR(F28=0,$I$22=0),0,ROUND(G28/F28,3))))</f>
        <v/>
      </c>
      <c r="J28" s="268"/>
      <c r="AD28" s="145"/>
      <c r="AX28" s="145" t="s">
        <v>418</v>
      </c>
    </row>
    <row r="29" spans="2:65" ht="20.100000000000001" customHeight="1">
      <c r="C29" s="499"/>
      <c r="D29" s="500"/>
      <c r="E29" s="500"/>
      <c r="F29" s="257" t="str">
        <f>IF(C29="","",VLOOKUP(C29,パラマウント登録!$B$15:$C$100,2,FALSE))</f>
        <v/>
      </c>
      <c r="G29" s="216"/>
      <c r="H29" s="257" t="str">
        <f>IF(C29="","",IF($C29=リスト!$C$16,"",IF(OR(F29=0,$H$22=0),0,ROUND(G29/F29,3))))</f>
        <v/>
      </c>
      <c r="I29" s="269" t="str">
        <f>IF($C29="","",IF(OR($C29=リスト!$C$3,$C29=リスト!$C$4,$C29=リスト!$C$5,$C29=リスト!$C$6,$C29=リスト!$C$7,$C29=リスト!$C$8,$C29=リスト!$C$9,$C29=リスト!$C$10,$C29=リスト!$C$11,$C29=リスト!$C$12,$C29=リスト!$C$13,$C29=リスト!$C$14,$C29=リスト!$C$15),"",IF(OR(F29=0,$I$22=0),0,ROUND(G29/F29,3))))</f>
        <v/>
      </c>
      <c r="J29" s="268"/>
      <c r="AD29" s="145"/>
    </row>
    <row r="30" spans="2:65" ht="20.100000000000001" customHeight="1">
      <c r="C30" s="499"/>
      <c r="D30" s="500"/>
      <c r="E30" s="501"/>
      <c r="F30" s="257" t="str">
        <f>IF(C30="","",VLOOKUP(C30,パラマウント登録!$B$15:$C$100,2,FALSE))</f>
        <v/>
      </c>
      <c r="G30" s="216"/>
      <c r="H30" s="257" t="str">
        <f>IF(C30="","",IF($C30=リスト!$C$16,"",IF(OR(F30=0,$H$22=0),0,ROUND(G30/F30,3))))</f>
        <v/>
      </c>
      <c r="I30" s="258" t="str">
        <f>IF($C30="","",IF(OR($C30=リスト!$C$3,$C30=リスト!$C$4,$C30=リスト!$C$5,$C30=リスト!$C$6,$C30=リスト!$C$7,$C30=リスト!$C$8,$C30=リスト!$C$9,$C30=リスト!$C$10,$C30=リスト!$C$11,$C30=リスト!$C$12,$C30=リスト!$C$13,$C30=リスト!$C$14,$C30=リスト!$C$15),"",IF(OR(F30=0,$I$22=0),0,ROUND(G30/F30,3))))</f>
        <v/>
      </c>
      <c r="J30" s="268"/>
      <c r="AD30" s="145"/>
    </row>
    <row r="31" spans="2:65" ht="20.100000000000001" customHeight="1">
      <c r="C31" s="502" t="s">
        <v>351</v>
      </c>
      <c r="D31" s="503"/>
      <c r="E31" s="504"/>
      <c r="F31" s="259" t="s">
        <v>350</v>
      </c>
      <c r="G31" s="259" t="s">
        <v>350</v>
      </c>
      <c r="H31" s="407">
        <v>0.09</v>
      </c>
      <c r="I31" s="408">
        <f>IF(I22=0,0,0.09)</f>
        <v>0</v>
      </c>
      <c r="J31" s="268"/>
      <c r="AD31" s="145"/>
    </row>
    <row r="32" spans="2:65" ht="20.100000000000001" customHeight="1">
      <c r="C32" s="505" t="s">
        <v>349</v>
      </c>
      <c r="D32" s="506"/>
      <c r="E32" s="506"/>
      <c r="F32" s="507"/>
      <c r="G32" s="260"/>
      <c r="H32" s="252">
        <f>ROUND(SUM(H24:H31),3)</f>
        <v>0.18</v>
      </c>
      <c r="I32" s="253">
        <f>ROUND(SUM(I24:I31),3)</f>
        <v>0</v>
      </c>
      <c r="J32" s="268"/>
      <c r="AD32" s="145"/>
    </row>
    <row r="33" spans="2:53" ht="20.100000000000001" customHeight="1">
      <c r="C33" s="505" t="s">
        <v>347</v>
      </c>
      <c r="D33" s="506"/>
      <c r="E33" s="506"/>
      <c r="F33" s="507"/>
      <c r="G33" s="260"/>
      <c r="H33" s="261">
        <f>IF(H32=0,"0.000",ROUND(1/H32,3))</f>
        <v>5.556</v>
      </c>
      <c r="I33" s="262">
        <f>IF(I32=0,0,ROUND(1/I32,3))</f>
        <v>0</v>
      </c>
      <c r="J33" s="268"/>
      <c r="AD33" s="145"/>
    </row>
    <row r="34" spans="2:53" ht="20.100000000000001" customHeight="1" thickBot="1">
      <c r="C34" s="508" t="s">
        <v>345</v>
      </c>
      <c r="D34" s="509"/>
      <c r="E34" s="509"/>
      <c r="F34" s="510"/>
      <c r="G34" s="264"/>
      <c r="H34" s="511">
        <f>IF(H32=0,"",ROUND((H22*H33)+(I22*I33),3))</f>
        <v>5.556</v>
      </c>
      <c r="I34" s="512"/>
      <c r="J34" s="270"/>
      <c r="AD34" s="145"/>
      <c r="AX34" s="233"/>
      <c r="AY34" s="233"/>
    </row>
    <row r="35" spans="2:53" ht="20.100000000000001" customHeight="1">
      <c r="J35" s="271"/>
      <c r="AD35" s="145"/>
      <c r="AX35" s="233"/>
      <c r="AY35" s="233"/>
    </row>
    <row r="36" spans="2:53" ht="20.100000000000001" customHeight="1" thickBot="1">
      <c r="AD36" s="145"/>
      <c r="AX36" s="233"/>
      <c r="AY36" s="233"/>
    </row>
    <row r="37" spans="2:53" ht="20.100000000000001" customHeight="1" thickBot="1">
      <c r="C37" s="246" t="s">
        <v>364</v>
      </c>
      <c r="D37" s="247" t="s">
        <v>320</v>
      </c>
      <c r="E37" s="215" t="s">
        <v>417</v>
      </c>
      <c r="F37" s="248" t="s">
        <v>361</v>
      </c>
      <c r="G37" s="248"/>
      <c r="H37" s="248"/>
      <c r="I37" s="249"/>
      <c r="J37" s="266"/>
      <c r="AD37" s="145"/>
      <c r="AX37" s="234"/>
      <c r="AY37" s="234"/>
    </row>
    <row r="38" spans="2:53" ht="20.100000000000001" customHeight="1">
      <c r="C38" s="522" t="s">
        <v>0</v>
      </c>
      <c r="D38" s="523"/>
      <c r="E38" s="524"/>
      <c r="F38" s="528" t="s">
        <v>360</v>
      </c>
      <c r="G38" s="524"/>
      <c r="H38" s="250" t="s">
        <v>359</v>
      </c>
      <c r="I38" s="251" t="s">
        <v>358</v>
      </c>
      <c r="J38" s="267"/>
      <c r="AD38" s="145"/>
      <c r="AX38" s="233"/>
      <c r="AY38" s="233"/>
    </row>
    <row r="39" spans="2:53" ht="20.100000000000001" customHeight="1">
      <c r="C39" s="525"/>
      <c r="D39" s="526"/>
      <c r="E39" s="527"/>
      <c r="F39" s="529" t="s">
        <v>357</v>
      </c>
      <c r="G39" s="530"/>
      <c r="H39" s="252">
        <f>VLOOKUP(E37,$AY$41:$BA$42,2,FALSE)</f>
        <v>0.83</v>
      </c>
      <c r="I39" s="253">
        <f>VLOOKUP(E37,$AY$41:$BA$42,3,FALSE)</f>
        <v>0.17</v>
      </c>
      <c r="J39" s="268"/>
      <c r="AD39" s="145"/>
      <c r="AX39" s="145" t="s">
        <v>320</v>
      </c>
      <c r="AZ39" s="531" t="s">
        <v>416</v>
      </c>
      <c r="BA39" s="532"/>
    </row>
    <row r="40" spans="2:53" ht="30.05" customHeight="1" thickBot="1">
      <c r="C40" s="533" t="s">
        <v>415</v>
      </c>
      <c r="D40" s="534"/>
      <c r="E40" s="535"/>
      <c r="F40" s="254" t="s">
        <v>356</v>
      </c>
      <c r="G40" s="255" t="s">
        <v>355</v>
      </c>
      <c r="H40" s="541" t="s">
        <v>354</v>
      </c>
      <c r="I40" s="542"/>
      <c r="J40" s="267"/>
      <c r="W40" s="265"/>
      <c r="AD40" s="145"/>
      <c r="AX40" s="531" t="s">
        <v>414</v>
      </c>
      <c r="AY40" s="532"/>
      <c r="AZ40" s="168" t="s">
        <v>359</v>
      </c>
      <c r="BA40" s="168" t="s">
        <v>413</v>
      </c>
    </row>
    <row r="41" spans="2:53" ht="20.100000000000001" customHeight="1">
      <c r="C41" s="543" t="s">
        <v>353</v>
      </c>
      <c r="D41" s="544"/>
      <c r="E41" s="545"/>
      <c r="F41" s="256" t="s">
        <v>350</v>
      </c>
      <c r="G41" s="256" t="s">
        <v>352</v>
      </c>
      <c r="H41" s="405">
        <v>0.11</v>
      </c>
      <c r="I41" s="406">
        <v>0.11</v>
      </c>
      <c r="J41" s="268"/>
      <c r="AD41" s="145"/>
      <c r="AX41" s="199"/>
      <c r="AY41" s="198" t="s">
        <v>412</v>
      </c>
      <c r="AZ41" s="168">
        <v>0.83</v>
      </c>
      <c r="BA41" s="168">
        <v>0.17</v>
      </c>
    </row>
    <row r="42" spans="2:53" ht="19.55" customHeight="1">
      <c r="C42" s="547"/>
      <c r="D42" s="548"/>
      <c r="E42" s="548"/>
      <c r="F42" s="257" t="str">
        <f>IF(C42="","",VLOOKUP(C42,パラマウント登録!$B$15:$C$100,2,FALSE))</f>
        <v/>
      </c>
      <c r="G42" s="216"/>
      <c r="H42" s="257" t="str">
        <f>IF($C42="","",IF($C42=リスト!$D$17,"",IF(OR(F42=0,$H$39=0),0,ROUND(G42/F42,3))))</f>
        <v/>
      </c>
      <c r="I42" s="258" t="str">
        <f>IF($C42="","",IF(OR($C42=リスト!$D$3,$C42=リスト!$D$4,$C42=リスト!$D$5,$C42=リスト!$D$6,$C42=リスト!$D$7,$C42=リスト!$D$8,$C42=リスト!$D$9,$C42=リスト!$D$10,$C42=リスト!$D$11,$C42=リスト!$D$12,$C42=リスト!$D$13,$C42=リスト!$D$14,$C42=リスト!$D$15,$C42=リスト!$D$16),"",IF(OR(F42=0,$I$39=0),0,ROUND(G42/F42,3))))</f>
        <v/>
      </c>
      <c r="J42" s="268"/>
      <c r="AD42" s="145"/>
      <c r="AX42" s="199"/>
      <c r="AY42" s="198" t="s">
        <v>411</v>
      </c>
      <c r="AZ42" s="168">
        <v>0.77</v>
      </c>
      <c r="BA42" s="168">
        <v>0.23</v>
      </c>
    </row>
    <row r="43" spans="2:53" ht="20.100000000000001" customHeight="1">
      <c r="C43" s="547"/>
      <c r="D43" s="548"/>
      <c r="E43" s="549"/>
      <c r="F43" s="257" t="str">
        <f>IF(C43="","",VLOOKUP(C43,パラマウント登録!$B$15:$C$100,2,FALSE))</f>
        <v/>
      </c>
      <c r="G43" s="216"/>
      <c r="H43" s="257" t="str">
        <f>IF($C43="","",IF($C43=リスト!$D$17,"",IF(OR(F43=0,$H$39=0),0,ROUND(G43/F43,3))))</f>
        <v/>
      </c>
      <c r="I43" s="258" t="str">
        <f>IF($C43="","",IF(OR($C43=リスト!$D$3,$C43=リスト!$D$4,$C43=リスト!$D$5,$C43=リスト!$D$6,$C43=リスト!$D$7,$C43=リスト!$D$8,$C43=リスト!$D$9,$C43=リスト!$D$10,$C43=リスト!$D$11,$C43=リスト!$D$12,$C43=リスト!$D$13,$C43=リスト!$D$14,$C43=リスト!$D$15,$C43=リスト!$D$16),"",IF(OR(F43=0,$I$39=0),0,ROUND(G43/F43,3))))</f>
        <v/>
      </c>
      <c r="J43" s="268"/>
      <c r="AD43" s="145"/>
    </row>
    <row r="44" spans="2:53" ht="20.100000000000001" customHeight="1">
      <c r="C44" s="547"/>
      <c r="D44" s="548"/>
      <c r="E44" s="549"/>
      <c r="F44" s="257" t="str">
        <f>IF(C44="","",VLOOKUP(C44,パラマウント登録!$B$15:$C$100,2,FALSE))</f>
        <v/>
      </c>
      <c r="G44" s="216"/>
      <c r="H44" s="257" t="str">
        <f>IF($C44="","",IF($C44=リスト!$D$17,"",IF(OR(F44=0,$H$39=0),0,ROUND(G44/F44,3))))</f>
        <v/>
      </c>
      <c r="I44" s="258" t="str">
        <f>IF($C44="","",IF(OR($C44=リスト!$D$3,$C44=リスト!$D$4,$C44=リスト!$D$5,$C44=リスト!$D$6,$C44=リスト!$D$7,$C44=リスト!$D$8,$C44=リスト!$D$9,$C44=リスト!$D$10,$C44=リスト!$D$11,$C44=リスト!$D$12,$C44=リスト!$D$13,$C44=リスト!$D$14,$C44=リスト!$D$15,$C44=リスト!$D$16),"",IF(OR(F44=0,$I$39=0),0,ROUND(G44/F44,3))))</f>
        <v/>
      </c>
      <c r="J44" s="268"/>
      <c r="AD44" s="145"/>
      <c r="AU44" s="233"/>
      <c r="AV44" s="233"/>
      <c r="AX44" s="145" t="s">
        <v>370</v>
      </c>
    </row>
    <row r="45" spans="2:53" ht="20.100000000000001" customHeight="1">
      <c r="C45" s="547"/>
      <c r="D45" s="548"/>
      <c r="E45" s="549"/>
      <c r="F45" s="257" t="str">
        <f>IF(C45="","",VLOOKUP(C45,パラマウント登録!$B$15:$C$100,2,FALSE))</f>
        <v/>
      </c>
      <c r="G45" s="216"/>
      <c r="H45" s="257" t="str">
        <f>IF($C45="","",IF($C45=リスト!$D$17,"",IF(OR(F45=0,$H$39=0),0,ROUND(G45/F45,3))))</f>
        <v/>
      </c>
      <c r="I45" s="258" t="str">
        <f>IF($C45="","",IF(OR($C45=リスト!$D$3,$C45=リスト!$D$4,$C45=リスト!$D$5,$C45=リスト!$D$6,$C45=リスト!$D$7,$C45=リスト!$D$8,$C45=リスト!$D$9,$C45=リスト!$D$10,$C45=リスト!$D$11,$C45=リスト!$D$12,$C45=リスト!$D$13,$C45=リスト!$D$14,$C45=リスト!$D$15,$C45=リスト!$D$16),"",IF(OR(F45=0,$I$39=0),0,ROUND(G45/F45,3))))</f>
        <v/>
      </c>
      <c r="J45" s="268"/>
      <c r="AD45" s="145"/>
      <c r="AU45" s="233"/>
      <c r="AV45" s="233"/>
      <c r="AX45" s="145" t="s">
        <v>368</v>
      </c>
    </row>
    <row r="46" spans="2:53" ht="20.100000000000001" customHeight="1">
      <c r="B46" s="310"/>
      <c r="C46" s="547"/>
      <c r="D46" s="548"/>
      <c r="E46" s="548"/>
      <c r="F46" s="257" t="str">
        <f>IF(AD46=FALSE,"",IF(C46="","",VLOOKUP(C46,パラマウント登録!$B$15:$C$100,2,FALSE)))</f>
        <v/>
      </c>
      <c r="G46" s="216"/>
      <c r="H46" s="257" t="str">
        <f>IF(AD46=FALSE,"",IF(AD46=TRUE,((G46/F46)*0.9),IF(OR(F46=0,$H$39=0),0,ROUND(G46/F46,3))))</f>
        <v/>
      </c>
      <c r="I46" s="258" t="str">
        <f>IF(AD46=FALSE,"",IF(AD46=TRUE,((G46/F46)*0.9),IF(OR(F46=0,$I$39=0),0,ROUND(G46/F46,3))))</f>
        <v/>
      </c>
      <c r="J46" s="268"/>
      <c r="AC46" s="235" t="s">
        <v>546</v>
      </c>
      <c r="AD46" s="313" t="b">
        <v>0</v>
      </c>
      <c r="AE46" s="212" t="s">
        <v>452</v>
      </c>
      <c r="AF46" s="213"/>
      <c r="AU46" s="234"/>
      <c r="AV46" s="234"/>
    </row>
    <row r="47" spans="2:53" ht="20.100000000000001" customHeight="1">
      <c r="C47" s="502" t="s">
        <v>351</v>
      </c>
      <c r="D47" s="503"/>
      <c r="E47" s="504"/>
      <c r="F47" s="259" t="s">
        <v>350</v>
      </c>
      <c r="G47" s="259"/>
      <c r="H47" s="407">
        <v>0.11</v>
      </c>
      <c r="I47" s="408">
        <v>0.11</v>
      </c>
      <c r="J47" s="268"/>
      <c r="AU47" s="233"/>
      <c r="AV47" s="233"/>
    </row>
    <row r="48" spans="2:53" ht="20.100000000000001" customHeight="1">
      <c r="C48" s="505" t="s">
        <v>349</v>
      </c>
      <c r="D48" s="506"/>
      <c r="E48" s="506"/>
      <c r="F48" s="507"/>
      <c r="G48" s="260"/>
      <c r="H48" s="252">
        <f>ROUND(SUM(H41:H47),3)</f>
        <v>0.22</v>
      </c>
      <c r="I48" s="253">
        <f>ROUND(SUM(I41:I47),3)</f>
        <v>0.22</v>
      </c>
      <c r="J48" s="268"/>
      <c r="AU48" s="233"/>
      <c r="AV48" s="233"/>
    </row>
    <row r="49" spans="2:87" ht="20.100000000000001" customHeight="1">
      <c r="C49" s="505" t="s">
        <v>347</v>
      </c>
      <c r="D49" s="506"/>
      <c r="E49" s="506"/>
      <c r="F49" s="507"/>
      <c r="G49" s="260"/>
      <c r="H49" s="261">
        <f>IF(H48=0,"0.000",ROUND(1/H48,3))</f>
        <v>4.5449999999999999</v>
      </c>
      <c r="I49" s="262">
        <f>IF(I48=0,"0.000",ROUND(1/I48,3))</f>
        <v>4.5449999999999999</v>
      </c>
      <c r="J49" s="270"/>
      <c r="AX49" s="197"/>
    </row>
    <row r="50" spans="2:87" ht="20.100000000000001" customHeight="1" thickBot="1">
      <c r="C50" s="508" t="s">
        <v>345</v>
      </c>
      <c r="D50" s="509"/>
      <c r="E50" s="509"/>
      <c r="F50" s="510"/>
      <c r="G50" s="264"/>
      <c r="H50" s="511">
        <f>IF(H48=0,"",ROUND((H39*H49)+(I39*I49),3))</f>
        <v>4.5449999999999999</v>
      </c>
      <c r="I50" s="512"/>
      <c r="J50" s="271"/>
      <c r="AX50" s="197"/>
    </row>
    <row r="51" spans="2:87" ht="20.100000000000001" customHeight="1">
      <c r="CE51" s="145" t="s">
        <v>410</v>
      </c>
    </row>
    <row r="52" spans="2:87" ht="19.55" customHeight="1" thickBot="1">
      <c r="B52" s="310"/>
      <c r="C52" s="266"/>
      <c r="D52" s="268"/>
      <c r="E52" s="268"/>
      <c r="F52" s="268"/>
      <c r="G52" s="268"/>
      <c r="H52" s="271"/>
      <c r="I52" s="271"/>
      <c r="J52" s="271"/>
      <c r="K52" s="310"/>
      <c r="AY52" s="197"/>
      <c r="BE52" s="157"/>
    </row>
    <row r="53" spans="2:87" ht="19.55" customHeight="1" thickBot="1">
      <c r="C53" s="246" t="s">
        <v>364</v>
      </c>
      <c r="D53" s="247" t="s">
        <v>409</v>
      </c>
      <c r="E53" s="214" t="s">
        <v>362</v>
      </c>
      <c r="F53" s="248" t="s">
        <v>361</v>
      </c>
      <c r="G53" s="248"/>
      <c r="H53" s="272"/>
      <c r="I53" s="273"/>
      <c r="L53" s="246" t="s">
        <v>364</v>
      </c>
      <c r="M53" s="247" t="s">
        <v>408</v>
      </c>
      <c r="N53" s="215" t="s">
        <v>372</v>
      </c>
      <c r="O53" s="248" t="s">
        <v>361</v>
      </c>
      <c r="P53" s="248"/>
      <c r="Q53" s="248"/>
      <c r="R53" s="248"/>
      <c r="S53" s="274"/>
      <c r="T53" s="275"/>
      <c r="AD53" s="145"/>
      <c r="AE53" s="196" t="s">
        <v>407</v>
      </c>
      <c r="AF53" s="312">
        <v>2</v>
      </c>
      <c r="BH53" s="195"/>
      <c r="BO53" s="194" t="s">
        <v>401</v>
      </c>
      <c r="BP53" s="192"/>
      <c r="BQ53" s="194" t="s">
        <v>406</v>
      </c>
      <c r="BR53" s="193"/>
      <c r="BS53" s="193"/>
      <c r="BT53" s="192"/>
      <c r="BU53" s="148"/>
      <c r="BV53" s="194" t="s">
        <v>401</v>
      </c>
      <c r="BW53" s="192"/>
      <c r="BX53" s="194" t="s">
        <v>406</v>
      </c>
      <c r="BY53" s="193"/>
      <c r="BZ53" s="193"/>
      <c r="CA53" s="193"/>
      <c r="CD53" s="155" t="s">
        <v>405</v>
      </c>
      <c r="CE53" s="155"/>
      <c r="CF53" s="155"/>
      <c r="CG53" s="155"/>
      <c r="CH53" s="155"/>
      <c r="CI53" s="155"/>
    </row>
    <row r="54" spans="2:87" ht="24.75" customHeight="1">
      <c r="C54" s="522" t="s">
        <v>0</v>
      </c>
      <c r="D54" s="523"/>
      <c r="E54" s="524"/>
      <c r="F54" s="528" t="s">
        <v>360</v>
      </c>
      <c r="G54" s="524"/>
      <c r="H54" s="559" t="str">
        <f>VLOOKUP(E53,BN54:BR64,2,FALSE)</f>
        <v>一般部</v>
      </c>
      <c r="I54" s="560" t="str">
        <f>VLOOKUP(E53,BN54:BR64,5,FALSE)</f>
        <v>熱橋部</v>
      </c>
      <c r="J54" s="267"/>
      <c r="L54" s="522" t="s">
        <v>0</v>
      </c>
      <c r="M54" s="523"/>
      <c r="N54" s="524"/>
      <c r="O54" s="528" t="s">
        <v>360</v>
      </c>
      <c r="P54" s="524"/>
      <c r="Q54" s="276" t="s">
        <v>404</v>
      </c>
      <c r="R54" s="564" t="s">
        <v>403</v>
      </c>
      <c r="S54" s="565"/>
      <c r="T54" s="277" t="s">
        <v>394</v>
      </c>
      <c r="AD54" s="145"/>
      <c r="AE54" s="191" t="s">
        <v>402</v>
      </c>
      <c r="AF54" s="149">
        <f>$H$68</f>
        <v>2.8679999999999999</v>
      </c>
      <c r="AL54" s="145"/>
      <c r="AM54" s="145"/>
      <c r="BH54" s="186"/>
      <c r="BM54" s="513" t="s">
        <v>388</v>
      </c>
      <c r="BN54" s="185" t="s">
        <v>398</v>
      </c>
      <c r="BO54" s="403" t="s">
        <v>575</v>
      </c>
      <c r="BP54" s="402" t="s">
        <v>386</v>
      </c>
      <c r="BQ54" s="402" t="s">
        <v>386</v>
      </c>
      <c r="BR54" s="404" t="s">
        <v>577</v>
      </c>
      <c r="BS54" s="148"/>
      <c r="BT54" s="169" t="s">
        <v>388</v>
      </c>
      <c r="BU54" s="185"/>
      <c r="BV54" s="180"/>
      <c r="BW54" s="181"/>
      <c r="BX54" s="181"/>
      <c r="BY54" s="180"/>
      <c r="CD54" s="194" t="s">
        <v>401</v>
      </c>
      <c r="CE54" s="192"/>
      <c r="CF54" s="194" t="s">
        <v>400</v>
      </c>
      <c r="CG54" s="193"/>
      <c r="CH54" s="193"/>
      <c r="CI54" s="192"/>
    </row>
    <row r="55" spans="2:87" ht="20.2" customHeight="1">
      <c r="C55" s="551"/>
      <c r="D55" s="552"/>
      <c r="E55" s="553"/>
      <c r="F55" s="555"/>
      <c r="G55" s="527"/>
      <c r="H55" s="558"/>
      <c r="I55" s="561"/>
      <c r="L55" s="551"/>
      <c r="M55" s="552"/>
      <c r="N55" s="553"/>
      <c r="O55" s="554"/>
      <c r="P55" s="553"/>
      <c r="Q55" s="556" t="s">
        <v>579</v>
      </c>
      <c r="R55" s="556" t="s">
        <v>580</v>
      </c>
      <c r="S55" s="556" t="s">
        <v>581</v>
      </c>
      <c r="T55" s="562" t="s">
        <v>582</v>
      </c>
      <c r="AD55" s="145"/>
      <c r="AE55" s="191" t="s">
        <v>399</v>
      </c>
      <c r="AF55" s="149">
        <f>$Q$70</f>
        <v>0.30399999999999999</v>
      </c>
      <c r="AL55" s="145"/>
      <c r="AM55" s="145"/>
      <c r="BH55" s="186"/>
      <c r="BM55" s="514"/>
      <c r="BN55" s="190"/>
      <c r="BO55" s="178">
        <v>0.85</v>
      </c>
      <c r="BP55" s="178">
        <v>0</v>
      </c>
      <c r="BQ55" s="177">
        <v>0</v>
      </c>
      <c r="BR55" s="188">
        <v>0.15</v>
      </c>
      <c r="BS55" s="148"/>
      <c r="BT55" s="166"/>
      <c r="BU55" s="189" t="s">
        <v>398</v>
      </c>
      <c r="BV55" s="178">
        <v>0.85</v>
      </c>
      <c r="BW55" s="178">
        <v>0</v>
      </c>
      <c r="BX55" s="177">
        <v>0</v>
      </c>
      <c r="BY55" s="188">
        <v>0.15</v>
      </c>
      <c r="CD55" s="516"/>
      <c r="CE55" s="517"/>
      <c r="CF55" s="187" t="s">
        <v>397</v>
      </c>
      <c r="CG55" s="536" t="s">
        <v>396</v>
      </c>
      <c r="CH55" s="536" t="s">
        <v>395</v>
      </c>
      <c r="CI55" s="187" t="s">
        <v>394</v>
      </c>
    </row>
    <row r="56" spans="2:87" ht="19.55" customHeight="1">
      <c r="C56" s="278"/>
      <c r="D56" s="279"/>
      <c r="E56" s="280"/>
      <c r="F56" s="529" t="s">
        <v>357</v>
      </c>
      <c r="G56" s="530"/>
      <c r="H56" s="252">
        <f>VLOOKUP(E53,BU55:BY64,2,FALSE)</f>
        <v>0.85</v>
      </c>
      <c r="I56" s="281">
        <f>VLOOKUP(E53,BU55:BY64,5,FALSE)</f>
        <v>0.15</v>
      </c>
      <c r="L56" s="551"/>
      <c r="M56" s="552"/>
      <c r="N56" s="553"/>
      <c r="O56" s="554"/>
      <c r="P56" s="553"/>
      <c r="Q56" s="557"/>
      <c r="R56" s="557"/>
      <c r="S56" s="557"/>
      <c r="T56" s="563"/>
      <c r="AL56" s="145"/>
      <c r="AM56" s="145"/>
      <c r="BM56" s="514"/>
      <c r="BN56" s="185" t="s">
        <v>390</v>
      </c>
      <c r="BO56" s="403" t="s">
        <v>575</v>
      </c>
      <c r="BP56" s="174" t="s">
        <v>386</v>
      </c>
      <c r="BQ56" s="174" t="s">
        <v>386</v>
      </c>
      <c r="BR56" s="404" t="s">
        <v>577</v>
      </c>
      <c r="BS56" s="148"/>
      <c r="BT56" s="166"/>
      <c r="BU56" s="184"/>
      <c r="BV56" s="173"/>
      <c r="BW56" s="174"/>
      <c r="BX56" s="174"/>
      <c r="BY56" s="173"/>
      <c r="CD56" s="518"/>
      <c r="CE56" s="519"/>
      <c r="CF56" s="497" t="s">
        <v>393</v>
      </c>
      <c r="CG56" s="497"/>
      <c r="CH56" s="497"/>
      <c r="CI56" s="497" t="s">
        <v>392</v>
      </c>
    </row>
    <row r="57" spans="2:87" ht="27.75" customHeight="1" thickBot="1">
      <c r="C57" s="282"/>
      <c r="D57" s="283"/>
      <c r="E57" s="284"/>
      <c r="F57" s="285" t="s">
        <v>356</v>
      </c>
      <c r="G57" s="255" t="s">
        <v>355</v>
      </c>
      <c r="H57" s="255" t="s">
        <v>354</v>
      </c>
      <c r="I57" s="286" t="s">
        <v>391</v>
      </c>
      <c r="L57" s="551"/>
      <c r="M57" s="552"/>
      <c r="N57" s="553"/>
      <c r="O57" s="555"/>
      <c r="P57" s="527"/>
      <c r="Q57" s="558"/>
      <c r="R57" s="558"/>
      <c r="S57" s="558"/>
      <c r="T57" s="561"/>
      <c r="AL57" s="145"/>
      <c r="AM57" s="145"/>
      <c r="BM57" s="514"/>
      <c r="BN57" s="183"/>
      <c r="BO57" s="171">
        <v>0.8</v>
      </c>
      <c r="BP57" s="171">
        <v>0</v>
      </c>
      <c r="BQ57" s="170">
        <v>0</v>
      </c>
      <c r="BR57" s="182">
        <v>0.2</v>
      </c>
      <c r="BS57" s="157"/>
      <c r="BT57" s="166"/>
      <c r="BU57" s="183" t="s">
        <v>390</v>
      </c>
      <c r="BV57" s="171">
        <v>0.8</v>
      </c>
      <c r="BW57" s="171">
        <v>0</v>
      </c>
      <c r="BX57" s="170">
        <v>0</v>
      </c>
      <c r="BY57" s="182">
        <v>0.2</v>
      </c>
      <c r="CD57" s="518"/>
      <c r="CE57" s="519"/>
      <c r="CF57" s="497"/>
      <c r="CG57" s="497"/>
      <c r="CH57" s="497"/>
      <c r="CI57" s="497"/>
    </row>
    <row r="58" spans="2:87" ht="19.55" customHeight="1">
      <c r="C58" s="287" t="s">
        <v>353</v>
      </c>
      <c r="D58" s="288"/>
      <c r="E58" s="289"/>
      <c r="F58" s="256" t="s">
        <v>350</v>
      </c>
      <c r="G58" s="256" t="s">
        <v>350</v>
      </c>
      <c r="H58" s="405">
        <v>0.15</v>
      </c>
      <c r="I58" s="409">
        <v>0.15</v>
      </c>
      <c r="L58" s="525"/>
      <c r="M58" s="526"/>
      <c r="N58" s="527"/>
      <c r="O58" s="290" t="s">
        <v>357</v>
      </c>
      <c r="P58" s="290"/>
      <c r="Q58" s="252">
        <f>VLOOKUP(N53,BU55:BY64,2,FALSE)</f>
        <v>0.72</v>
      </c>
      <c r="R58" s="261">
        <f>VLOOKUP(N53,BU55:BY64,3,FALSE)</f>
        <v>0.12</v>
      </c>
      <c r="S58" s="261">
        <f>VLOOKUP(N53,BU55:BY64,4,FALSE)</f>
        <v>0.13</v>
      </c>
      <c r="T58" s="281">
        <f>VLOOKUP(N53,BU55:BY64,5,FALSE)</f>
        <v>0.03</v>
      </c>
      <c r="AL58" s="145"/>
      <c r="AM58" s="145"/>
      <c r="BM58" s="166"/>
      <c r="BN58" s="169" t="s">
        <v>389</v>
      </c>
      <c r="BO58" s="403" t="s">
        <v>575</v>
      </c>
      <c r="BP58" s="402" t="s">
        <v>386</v>
      </c>
      <c r="BQ58" s="402" t="s">
        <v>386</v>
      </c>
      <c r="BR58" s="404" t="s">
        <v>577</v>
      </c>
      <c r="BS58" s="157"/>
      <c r="BT58" s="166"/>
      <c r="BU58" s="169"/>
      <c r="BV58" s="180"/>
      <c r="BW58" s="181"/>
      <c r="BX58" s="181"/>
      <c r="BY58" s="180"/>
      <c r="CD58" s="520"/>
      <c r="CE58" s="521"/>
      <c r="CF58" s="498"/>
      <c r="CG58" s="498"/>
      <c r="CH58" s="498"/>
      <c r="CI58" s="498"/>
    </row>
    <row r="59" spans="2:87" ht="31.5" customHeight="1" thickBot="1">
      <c r="C59" s="499" t="s">
        <v>293</v>
      </c>
      <c r="D59" s="500"/>
      <c r="E59" s="501"/>
      <c r="F59" s="257">
        <f>IF(C59="","",VLOOKUP(C59,パラマウント登録!$B$15:$C$100,2,FALSE))</f>
        <v>0.12</v>
      </c>
      <c r="G59" s="216">
        <v>0.08</v>
      </c>
      <c r="H59" s="257" t="str">
        <f>IF(C59="","",IF($C59=リスト!$E$13,"",IF(OR(F59=0,$H$56=0),0,ROUND(G59/F59,3))))</f>
        <v/>
      </c>
      <c r="I59" s="269">
        <f>IF($C59="","",IF(OR($C59=リスト!$E$3,$C59=リスト!$E$4,$C59=リスト!$E$5,$C59=リスト!$E$6,$C59=リスト!$E$7,$C59=リスト!$E$8,$C59=リスト!$E$9,$C59=リスト!$E$10),"",IF(OR(F59=0,$I$56=0),0,ROUND(G59/F59,3))))</f>
        <v>0.66700000000000004</v>
      </c>
      <c r="L59" s="291"/>
      <c r="M59" s="292"/>
      <c r="N59" s="293"/>
      <c r="O59" s="285" t="s">
        <v>356</v>
      </c>
      <c r="P59" s="255" t="s">
        <v>355</v>
      </c>
      <c r="Q59" s="294" t="s">
        <v>354</v>
      </c>
      <c r="R59" s="295"/>
      <c r="S59" s="295"/>
      <c r="T59" s="286"/>
      <c r="AL59" s="145"/>
      <c r="AM59" s="145"/>
      <c r="BM59" s="166"/>
      <c r="BN59" s="166"/>
      <c r="BO59" s="159">
        <v>0.7</v>
      </c>
      <c r="BP59" s="178">
        <v>0</v>
      </c>
      <c r="BQ59" s="177">
        <v>0</v>
      </c>
      <c r="BR59" s="176">
        <v>0.3</v>
      </c>
      <c r="BS59" s="157"/>
      <c r="BT59" s="166"/>
      <c r="BU59" s="179" t="s">
        <v>389</v>
      </c>
      <c r="BV59" s="159">
        <v>0.7</v>
      </c>
      <c r="BW59" s="178">
        <v>0</v>
      </c>
      <c r="BX59" s="177">
        <v>0</v>
      </c>
      <c r="BY59" s="176">
        <v>0.3</v>
      </c>
      <c r="CD59" s="513" t="s">
        <v>388</v>
      </c>
      <c r="CE59" s="172" t="s">
        <v>387</v>
      </c>
      <c r="CF59" s="167">
        <v>0.83</v>
      </c>
      <c r="CG59" s="167">
        <v>0</v>
      </c>
      <c r="CH59" s="167">
        <v>0</v>
      </c>
      <c r="CI59" s="167">
        <v>0.17</v>
      </c>
    </row>
    <row r="60" spans="2:87" ht="19.55" customHeight="1">
      <c r="C60" s="499" t="s">
        <v>293</v>
      </c>
      <c r="D60" s="500"/>
      <c r="E60" s="501"/>
      <c r="F60" s="257">
        <f>IF(C60="","",VLOOKUP(C60,パラマウント登録!$B$15:$C$100,2,FALSE))</f>
        <v>0.12</v>
      </c>
      <c r="G60" s="216">
        <v>0.08</v>
      </c>
      <c r="H60" s="257" t="str">
        <f>IF(C60="","",IF($C60=リスト!$E$13,"",IF(OR(F60=0,$H$56=0),0,ROUND(G60/F60,3))))</f>
        <v/>
      </c>
      <c r="I60" s="269">
        <f>IF($C60="","",IF(OR($C60=リスト!$E$3,$C60=リスト!$E$4,$C60=リスト!$E$5,$C60=リスト!$E$6,$C60=リスト!$E$7,$C60=リスト!$E$8,$C60=リスト!$E$9,$C60=リスト!$E$10),"",IF(OR(F60=0,$I$56=0),0,ROUND(G60/F60,3))))</f>
        <v>0.66700000000000004</v>
      </c>
      <c r="L60" s="287" t="s">
        <v>353</v>
      </c>
      <c r="M60" s="288"/>
      <c r="N60" s="288"/>
      <c r="O60" s="256" t="s">
        <v>350</v>
      </c>
      <c r="P60" s="256" t="s">
        <v>350</v>
      </c>
      <c r="Q60" s="405">
        <f>IF(Q58=0,0,0.15)</f>
        <v>0.15</v>
      </c>
      <c r="R60" s="405">
        <f>IF(R58=0,0,0.15)</f>
        <v>0.15</v>
      </c>
      <c r="S60" s="405">
        <f>IF(S58=0,0,0.15)</f>
        <v>0.15</v>
      </c>
      <c r="T60" s="406">
        <f>IF(T58=0,0,0.15)</f>
        <v>0.15</v>
      </c>
      <c r="AL60" s="145"/>
      <c r="AM60" s="145"/>
      <c r="BM60" s="165"/>
      <c r="BN60" s="169" t="s">
        <v>383</v>
      </c>
      <c r="BO60" s="403" t="s">
        <v>575</v>
      </c>
      <c r="BP60" s="174" t="s">
        <v>386</v>
      </c>
      <c r="BQ60" s="174" t="s">
        <v>386</v>
      </c>
      <c r="BR60" s="404" t="s">
        <v>577</v>
      </c>
      <c r="BT60" s="165"/>
      <c r="BU60" s="175"/>
      <c r="BV60" s="173"/>
      <c r="BW60" s="174"/>
      <c r="BX60" s="174"/>
      <c r="BY60" s="173"/>
      <c r="CD60" s="514"/>
      <c r="CE60" s="172" t="s">
        <v>385</v>
      </c>
      <c r="CF60" s="167">
        <v>0.77</v>
      </c>
      <c r="CG60" s="167">
        <v>0</v>
      </c>
      <c r="CH60" s="167">
        <v>0</v>
      </c>
      <c r="CI60" s="167">
        <v>0.23</v>
      </c>
    </row>
    <row r="61" spans="2:87" ht="19.55" customHeight="1">
      <c r="C61" s="539" t="s">
        <v>293</v>
      </c>
      <c r="D61" s="540"/>
      <c r="E61" s="540"/>
      <c r="F61" s="257">
        <f>IF(C61="","",VLOOKUP(C61,パラマウント登録!$B$15:$C$100,2,FALSE))</f>
        <v>0.12</v>
      </c>
      <c r="G61" s="216">
        <v>0.08</v>
      </c>
      <c r="H61" s="257" t="str">
        <f>IF(C61="","",IF($C61=リスト!$E$13,"",IF(OR(F61=0,$H$56=0),0,ROUND(G61/F61,3))))</f>
        <v/>
      </c>
      <c r="I61" s="269">
        <f>IF($C61="","",IF(OR($C61=リスト!$E$3,$C61=リスト!$E$4,$C61=リスト!$E$5,$C61=リスト!$E$6,$C61=リスト!$E$7,$C61=リスト!$E$8,$C61=リスト!$E$9,$C61=リスト!$E$10),"",IF(OR(F61=0,$I$56=0),0,ROUND(G61/F61,3))))</f>
        <v>0.66700000000000004</v>
      </c>
      <c r="L61" s="499" t="s">
        <v>291</v>
      </c>
      <c r="M61" s="500"/>
      <c r="N61" s="501"/>
      <c r="O61" s="257">
        <f>IF(L61="","",VLOOKUP(L61,パラマウント登録!$B$15:$C$100,2,FALSE))</f>
        <v>0.16</v>
      </c>
      <c r="P61" s="216">
        <v>1.2E-2</v>
      </c>
      <c r="Q61" s="296">
        <f>IF(L61="","",IF(OR(O61=0,$Q$58=0),0,ROUND(P61/O61,3)))</f>
        <v>7.4999999999999997E-2</v>
      </c>
      <c r="R61" s="296">
        <f>IF(L61="","",IF(OR(O61=0,$R$58=0),0,ROUND(P61/O61,3)))</f>
        <v>7.4999999999999997E-2</v>
      </c>
      <c r="S61" s="296">
        <f>IF(L61="","",IF(OR(O61=0,$S$58=0),0,ROUND(P61/O61,3)))</f>
        <v>7.4999999999999997E-2</v>
      </c>
      <c r="T61" s="297">
        <f>IF(L61="","",IF(OR(O61=0,$T$58=0),0,ROUND(P61/O61,3)))</f>
        <v>7.4999999999999997E-2</v>
      </c>
      <c r="AL61" s="145"/>
      <c r="AM61" s="145"/>
      <c r="AV61" s="145" t="s">
        <v>384</v>
      </c>
      <c r="BM61" s="165"/>
      <c r="BN61" s="166"/>
      <c r="BO61" s="171">
        <v>0.87</v>
      </c>
      <c r="BP61" s="171">
        <v>0</v>
      </c>
      <c r="BQ61" s="170">
        <v>0</v>
      </c>
      <c r="BR61" s="401">
        <v>0.13</v>
      </c>
      <c r="BT61" s="165"/>
      <c r="BU61" s="166" t="s">
        <v>383</v>
      </c>
      <c r="BV61" s="171">
        <v>0.87</v>
      </c>
      <c r="BW61" s="171">
        <v>0</v>
      </c>
      <c r="BX61" s="170">
        <v>0</v>
      </c>
      <c r="BY61" s="162">
        <v>0.13</v>
      </c>
      <c r="CC61" s="158" t="s">
        <v>382</v>
      </c>
      <c r="CD61" s="514"/>
      <c r="CE61" s="168" t="s">
        <v>381</v>
      </c>
      <c r="CF61" s="163">
        <v>0.75</v>
      </c>
      <c r="CG61" s="163">
        <v>0.08</v>
      </c>
      <c r="CH61" s="163">
        <v>0.12</v>
      </c>
      <c r="CI61" s="163">
        <v>0.05</v>
      </c>
    </row>
    <row r="62" spans="2:87" ht="19.55" customHeight="1">
      <c r="C62" s="547" t="s">
        <v>293</v>
      </c>
      <c r="D62" s="548"/>
      <c r="E62" s="549"/>
      <c r="F62" s="257">
        <f>IF(C62="","",VLOOKUP(C62,パラマウント登録!$B$15:$C$100,2,FALSE))</f>
        <v>0.12</v>
      </c>
      <c r="G62" s="216">
        <v>0.08</v>
      </c>
      <c r="H62" s="257" t="str">
        <f>IF(C62="","",IF($C62=リスト!$E$13,"",IF(OR(F62=0,$H$56=0),0,ROUND(G62/F62,3))))</f>
        <v/>
      </c>
      <c r="I62" s="269">
        <f>IF($C62="","",IF(OR($C62=リスト!$E$3,$C62=リスト!$E$4,$C62=リスト!$E$5,$C62=リスト!$E$6,$C62=リスト!$E$7,$C62=リスト!$E$8,$C62=リスト!$E$9,$C62=リスト!$E$10),"",IF(OR(F62=0,$I$56=0),0,ROUND(G62/F62,3))))</f>
        <v>0.66700000000000004</v>
      </c>
      <c r="L62" s="499" t="s">
        <v>313</v>
      </c>
      <c r="M62" s="500"/>
      <c r="N62" s="501"/>
      <c r="O62" s="257">
        <f>IF(L62="","",VLOOKUP(L62,パラマウント登録!$B$15:$C$100,2,FALSE))</f>
        <v>3.5999999999999997E-2</v>
      </c>
      <c r="P62" s="216">
        <v>4.4999999999999998E-2</v>
      </c>
      <c r="Q62" s="296">
        <f t="shared" ref="Q62:Q66" si="0">IF(L62="","",IF(OR(O62=0,$Q$58=0),0,ROUND(P62/O62,3)))</f>
        <v>1.25</v>
      </c>
      <c r="R62" s="296">
        <f t="shared" ref="R62:R66" si="1">IF(L62="","",IF(OR(O62=0,$R$58=0),0,ROUND(P62/O62,3)))</f>
        <v>1.25</v>
      </c>
      <c r="S62" s="298"/>
      <c r="T62" s="299"/>
      <c r="AL62" s="145"/>
      <c r="AM62" s="145"/>
      <c r="AV62" s="145" t="s">
        <v>380</v>
      </c>
      <c r="BM62" s="165"/>
      <c r="BN62" s="169" t="s">
        <v>372</v>
      </c>
      <c r="BO62" s="537" t="s">
        <v>574</v>
      </c>
      <c r="BP62" s="536" t="s">
        <v>379</v>
      </c>
      <c r="BQ62" s="536" t="s">
        <v>378</v>
      </c>
      <c r="BR62" s="537" t="s">
        <v>576</v>
      </c>
      <c r="BS62" s="155"/>
      <c r="BT62" s="165"/>
      <c r="BU62" s="169"/>
      <c r="BV62" s="537"/>
      <c r="BW62" s="536"/>
      <c r="BX62" s="536"/>
      <c r="BY62" s="537"/>
      <c r="CC62" s="158" t="s">
        <v>377</v>
      </c>
      <c r="CD62" s="515"/>
      <c r="CE62" s="168" t="s">
        <v>376</v>
      </c>
      <c r="CF62" s="167">
        <v>0.79</v>
      </c>
      <c r="CG62" s="167">
        <v>0.04</v>
      </c>
      <c r="CH62" s="167">
        <v>0.04</v>
      </c>
      <c r="CI62" s="167">
        <v>0.13</v>
      </c>
    </row>
    <row r="63" spans="2:87" ht="19.55" customHeight="1">
      <c r="C63" s="539" t="s">
        <v>293</v>
      </c>
      <c r="D63" s="540"/>
      <c r="E63" s="540"/>
      <c r="F63" s="257">
        <f>IF(C63="","",VLOOKUP(C63,パラマウント登録!$B$15:$C$100,2,FALSE))</f>
        <v>0.12</v>
      </c>
      <c r="G63" s="216">
        <v>0.08</v>
      </c>
      <c r="H63" s="257" t="str">
        <f>IF(C63="","",IF($C63=リスト!$E$13,"",IF(OR(F63=0,$H$56=0),0,ROUND(G63/F63,3))))</f>
        <v/>
      </c>
      <c r="I63" s="269">
        <f>IF($C63="","",IF(OR($C63=リスト!$E$3,$C63=リスト!$E$4,$C63=リスト!$E$5,$C63=リスト!$E$6,$C63=リスト!$E$7,$C63=リスト!$E$8,$C63=リスト!$E$9,$C63=リスト!$E$10),"",IF(OR(F63=0,$I$56=0),0,ROUND(G63/F63,3))))</f>
        <v>0.66700000000000004</v>
      </c>
      <c r="L63" s="499" t="s">
        <v>293</v>
      </c>
      <c r="M63" s="500"/>
      <c r="N63" s="501"/>
      <c r="O63" s="257">
        <f>IF(L63="","",VLOOKUP(L63,パラマウント登録!$B$15:$C$100,2,FALSE))</f>
        <v>0.12</v>
      </c>
      <c r="P63" s="216">
        <v>4.4999999999999998E-2</v>
      </c>
      <c r="Q63" s="298"/>
      <c r="R63" s="298"/>
      <c r="S63" s="296">
        <f t="shared" ref="S63:S66" si="2">IF(L63="","",IF(OR(O63=0,$S$58=0),0,ROUND(P63/O63,3)))</f>
        <v>0.375</v>
      </c>
      <c r="T63" s="297">
        <f t="shared" ref="T63:T66" si="3">IF(L63="","",IF(OR(O63=0,$T$58=0),0,ROUND(P63/O63,3)))</f>
        <v>0.375</v>
      </c>
      <c r="AL63" s="145"/>
      <c r="AM63" s="145"/>
      <c r="AV63" s="145" t="s">
        <v>375</v>
      </c>
      <c r="BM63" s="165"/>
      <c r="BN63" s="166"/>
      <c r="BO63" s="538"/>
      <c r="BP63" s="497"/>
      <c r="BQ63" s="497"/>
      <c r="BR63" s="538"/>
      <c r="BS63" s="155"/>
      <c r="BT63" s="165"/>
      <c r="BU63" s="164"/>
      <c r="BV63" s="538"/>
      <c r="BW63" s="497"/>
      <c r="BX63" s="497"/>
      <c r="BY63" s="538"/>
      <c r="CC63" s="158"/>
      <c r="CE63" s="149" t="s">
        <v>374</v>
      </c>
      <c r="CF63" s="163">
        <v>0.72</v>
      </c>
      <c r="CG63" s="163">
        <v>0.12</v>
      </c>
      <c r="CH63" s="163">
        <v>0.13</v>
      </c>
      <c r="CI63" s="163">
        <v>0.03</v>
      </c>
    </row>
    <row r="64" spans="2:87" ht="19.55" customHeight="1">
      <c r="C64" s="547" t="s">
        <v>293</v>
      </c>
      <c r="D64" s="548"/>
      <c r="E64" s="549"/>
      <c r="F64" s="257">
        <f>IF(C64="","",VLOOKUP(C64,パラマウント登録!$B$15:$C$100,2,FALSE))</f>
        <v>0.12</v>
      </c>
      <c r="G64" s="216">
        <v>0.08</v>
      </c>
      <c r="H64" s="257" t="str">
        <f>IF(C64="","",IF($C64=リスト!$E$13,"",IF(OR(F64=0,$H$56=0),0,ROUND(G64/F64,3))))</f>
        <v/>
      </c>
      <c r="I64" s="269">
        <f>IF($C64="","",IF(OR($C64=リスト!$E$3,$C64=リスト!$E$4,$C64=リスト!$E$5,$C64=リスト!$E$6,$C64=リスト!$E$7,$C64=リスト!$E$8,$C64=リスト!$E$9,$C64=リスト!$E$10),"",IF(OR(F64=0,$I$56=0),0,ROUND(G64/F64,3))))</f>
        <v>0.66700000000000004</v>
      </c>
      <c r="L64" s="499" t="s">
        <v>313</v>
      </c>
      <c r="M64" s="500"/>
      <c r="N64" s="501"/>
      <c r="O64" s="257">
        <f>IF(L64="","",VLOOKUP(L64,パラマウント登録!$B$15:$C$100,2,FALSE))</f>
        <v>3.5999999999999997E-2</v>
      </c>
      <c r="P64" s="216">
        <v>0.08</v>
      </c>
      <c r="Q64" s="296">
        <f t="shared" si="0"/>
        <v>2.222</v>
      </c>
      <c r="R64" s="298"/>
      <c r="S64" s="296">
        <f t="shared" si="2"/>
        <v>2.222</v>
      </c>
      <c r="T64" s="299"/>
      <c r="AL64" s="145"/>
      <c r="AM64" s="145"/>
      <c r="AV64" s="145" t="s">
        <v>373</v>
      </c>
      <c r="BM64" s="162"/>
      <c r="BN64" s="161"/>
      <c r="BO64" s="159">
        <v>0.72</v>
      </c>
      <c r="BP64" s="159">
        <v>0.12</v>
      </c>
      <c r="BQ64" s="160">
        <v>0.13</v>
      </c>
      <c r="BR64" s="159">
        <v>0.03</v>
      </c>
      <c r="BS64" s="154"/>
      <c r="BT64" s="162"/>
      <c r="BU64" s="161" t="s">
        <v>372</v>
      </c>
      <c r="BV64" s="159">
        <v>0.72</v>
      </c>
      <c r="BW64" s="159">
        <v>0.12</v>
      </c>
      <c r="BX64" s="160">
        <v>0.13</v>
      </c>
      <c r="BY64" s="159">
        <v>0.03</v>
      </c>
      <c r="CC64" s="158" t="s">
        <v>371</v>
      </c>
      <c r="CD64" s="145" t="s">
        <v>370</v>
      </c>
      <c r="CH64" s="157"/>
      <c r="CI64" s="157"/>
    </row>
    <row r="65" spans="3:87" ht="19.55" customHeight="1">
      <c r="C65" s="300" t="s">
        <v>367</v>
      </c>
      <c r="D65" s="301"/>
      <c r="E65" s="302"/>
      <c r="F65" s="259" t="s">
        <v>350</v>
      </c>
      <c r="G65" s="259" t="s">
        <v>350</v>
      </c>
      <c r="H65" s="407">
        <v>0.15</v>
      </c>
      <c r="I65" s="410">
        <v>0.15</v>
      </c>
      <c r="L65" s="499" t="s">
        <v>293</v>
      </c>
      <c r="M65" s="500"/>
      <c r="N65" s="501"/>
      <c r="O65" s="257">
        <f>IF(L65="","",VLOOKUP(L65,パラマウント登録!$B$15:$C$100,2,FALSE))</f>
        <v>0.12</v>
      </c>
      <c r="P65" s="216">
        <v>0.08</v>
      </c>
      <c r="Q65" s="298"/>
      <c r="R65" s="296">
        <f t="shared" si="1"/>
        <v>0.66700000000000004</v>
      </c>
      <c r="S65" s="298"/>
      <c r="T65" s="297">
        <f t="shared" si="3"/>
        <v>0.66700000000000004</v>
      </c>
      <c r="AL65" s="145"/>
      <c r="AM65" s="145"/>
      <c r="BN65" s="155"/>
      <c r="BO65" s="155"/>
      <c r="BP65" s="155"/>
      <c r="BQ65" s="155"/>
      <c r="BR65" s="155"/>
      <c r="BS65" s="148"/>
      <c r="CC65" s="158" t="s">
        <v>369</v>
      </c>
      <c r="CD65" s="145" t="s">
        <v>368</v>
      </c>
      <c r="CH65" s="157"/>
      <c r="CI65" s="157"/>
    </row>
    <row r="66" spans="3:87" ht="19.55" customHeight="1">
      <c r="C66" s="303" t="s">
        <v>349</v>
      </c>
      <c r="D66" s="304"/>
      <c r="E66" s="304"/>
      <c r="F66" s="305"/>
      <c r="G66" s="260"/>
      <c r="H66" s="252">
        <f>ROUND(SUM(H58:H65),3)</f>
        <v>0.3</v>
      </c>
      <c r="I66" s="281">
        <f>ROUND(SUM(I58:I65),3)</f>
        <v>4.3019999999999996</v>
      </c>
      <c r="L66" s="499"/>
      <c r="M66" s="500"/>
      <c r="N66" s="501"/>
      <c r="O66" s="257" t="str">
        <f>IF(L66="","",VLOOKUP(L66,パラマウント登録!$B$15:$C$100,2,FALSE))</f>
        <v/>
      </c>
      <c r="P66" s="216"/>
      <c r="Q66" s="296" t="str">
        <f t="shared" si="0"/>
        <v/>
      </c>
      <c r="R66" s="296" t="str">
        <f t="shared" si="1"/>
        <v/>
      </c>
      <c r="S66" s="296" t="str">
        <f t="shared" si="2"/>
        <v/>
      </c>
      <c r="T66" s="297" t="str">
        <f t="shared" si="3"/>
        <v/>
      </c>
      <c r="AL66" s="145"/>
      <c r="AM66" s="145"/>
      <c r="BN66" s="155"/>
      <c r="BO66" s="155"/>
      <c r="BP66" s="155"/>
      <c r="BQ66" s="155"/>
      <c r="BR66" s="155"/>
      <c r="BS66" s="156"/>
    </row>
    <row r="67" spans="3:87" ht="19.55" customHeight="1">
      <c r="C67" s="306" t="s">
        <v>347</v>
      </c>
      <c r="D67" s="305"/>
      <c r="E67" s="305"/>
      <c r="F67" s="305"/>
      <c r="G67" s="260"/>
      <c r="H67" s="252">
        <f>IF(H56=0,0,ROUND(1/H66,3))</f>
        <v>3.3330000000000002</v>
      </c>
      <c r="I67" s="281">
        <f>IF(I56=0,0,ROUND(1/I66,3))</f>
        <v>0.23200000000000001</v>
      </c>
      <c r="L67" s="300" t="s">
        <v>367</v>
      </c>
      <c r="M67" s="301"/>
      <c r="N67" s="302"/>
      <c r="O67" s="259" t="s">
        <v>350</v>
      </c>
      <c r="P67" s="259" t="s">
        <v>350</v>
      </c>
      <c r="Q67" s="411">
        <f>IF(Q58=0,0,0.15)</f>
        <v>0.15</v>
      </c>
      <c r="R67" s="411">
        <f>IF(R58=0,0,0.15)</f>
        <v>0.15</v>
      </c>
      <c r="S67" s="411">
        <f>IF(S58=0,0,0.15)</f>
        <v>0.15</v>
      </c>
      <c r="T67" s="412">
        <f>IF(T58=0,0,0.15)</f>
        <v>0.15</v>
      </c>
      <c r="AL67" s="145"/>
      <c r="AM67" s="145"/>
      <c r="BM67" s="153" t="s">
        <v>366</v>
      </c>
      <c r="BN67" s="153"/>
      <c r="BO67" s="155"/>
      <c r="BP67" s="154"/>
      <c r="BQ67" s="154"/>
      <c r="BR67" s="154"/>
      <c r="BS67" s="150"/>
    </row>
    <row r="68" spans="3:87" ht="19.55" customHeight="1" thickBot="1">
      <c r="C68" s="307" t="s">
        <v>345</v>
      </c>
      <c r="D68" s="264"/>
      <c r="E68" s="264"/>
      <c r="F68" s="264"/>
      <c r="G68" s="308"/>
      <c r="H68" s="511">
        <f>ROUND((H56*H67)+(I56*I67),3)</f>
        <v>2.8679999999999999</v>
      </c>
      <c r="I68" s="512"/>
      <c r="J68" s="268"/>
      <c r="L68" s="306" t="s">
        <v>349</v>
      </c>
      <c r="M68" s="305"/>
      <c r="N68" s="305"/>
      <c r="O68" s="305"/>
      <c r="P68" s="260"/>
      <c r="Q68" s="252">
        <f>ROUND(SUM(Q60:Q67),3)</f>
        <v>3.847</v>
      </c>
      <c r="R68" s="252">
        <f t="shared" ref="R68:T68" si="4">ROUND(SUM(R60:R67),3)</f>
        <v>2.2919999999999998</v>
      </c>
      <c r="S68" s="252">
        <f t="shared" si="4"/>
        <v>2.972</v>
      </c>
      <c r="T68" s="253">
        <f t="shared" si="4"/>
        <v>1.417</v>
      </c>
      <c r="BO68" s="153" t="s">
        <v>365</v>
      </c>
      <c r="BP68" s="153"/>
      <c r="BQ68" s="151"/>
      <c r="BR68" s="152"/>
      <c r="BS68" s="152"/>
      <c r="BT68" s="151"/>
      <c r="BU68" s="150"/>
    </row>
    <row r="69" spans="3:87" ht="15.05" customHeight="1">
      <c r="L69" s="306" t="s">
        <v>347</v>
      </c>
      <c r="M69" s="305"/>
      <c r="N69" s="305"/>
      <c r="O69" s="305"/>
      <c r="P69" s="260"/>
      <c r="Q69" s="252">
        <f>IF(Q68=0,0,ROUND(1/Q68,3))</f>
        <v>0.26</v>
      </c>
      <c r="R69" s="252">
        <f t="shared" ref="R69:T69" si="5">IF(R68=0,0,ROUND(1/R68,3))</f>
        <v>0.436</v>
      </c>
      <c r="S69" s="252">
        <f t="shared" si="5"/>
        <v>0.33600000000000002</v>
      </c>
      <c r="T69" s="253">
        <f t="shared" si="5"/>
        <v>0.70599999999999996</v>
      </c>
      <c r="BM69" s="147"/>
      <c r="BN69" s="147"/>
      <c r="BO69" s="147"/>
      <c r="BP69" s="147"/>
      <c r="BQ69" s="147"/>
      <c r="BR69" s="147"/>
      <c r="BS69" s="147"/>
      <c r="BT69" s="147"/>
      <c r="BU69" s="147"/>
    </row>
    <row r="70" spans="3:87" ht="15.05" customHeight="1" thickBot="1">
      <c r="L70" s="307" t="s">
        <v>345</v>
      </c>
      <c r="M70" s="264"/>
      <c r="N70" s="264"/>
      <c r="O70" s="264"/>
      <c r="P70" s="308"/>
      <c r="Q70" s="511">
        <f>ROUND((Q58*Q69)+(R58*R69)+(S58*S69)+(T58*T69),3)</f>
        <v>0.30399999999999999</v>
      </c>
      <c r="R70" s="567"/>
      <c r="S70" s="567"/>
      <c r="T70" s="512"/>
      <c r="BM70" s="147"/>
      <c r="BN70" s="147"/>
      <c r="BO70" s="147"/>
      <c r="BP70" s="147"/>
      <c r="BQ70" s="147"/>
      <c r="BR70" s="566"/>
      <c r="BS70" s="566"/>
      <c r="BT70" s="566"/>
      <c r="BU70" s="566"/>
    </row>
    <row r="71" spans="3:87" ht="20.100000000000001" customHeight="1" thickBot="1">
      <c r="C71" s="246" t="s">
        <v>364</v>
      </c>
      <c r="D71" s="247" t="s">
        <v>363</v>
      </c>
      <c r="E71" s="214" t="s">
        <v>362</v>
      </c>
      <c r="F71" s="248" t="s">
        <v>361</v>
      </c>
      <c r="G71" s="248"/>
      <c r="H71" s="248"/>
      <c r="I71" s="249"/>
      <c r="J71" s="266"/>
    </row>
    <row r="72" spans="3:87" ht="20.100000000000001" customHeight="1">
      <c r="C72" s="522" t="s">
        <v>0</v>
      </c>
      <c r="D72" s="523"/>
      <c r="E72" s="524"/>
      <c r="F72" s="528" t="s">
        <v>360</v>
      </c>
      <c r="G72" s="524"/>
      <c r="H72" s="250" t="s">
        <v>359</v>
      </c>
      <c r="I72" s="251" t="s">
        <v>358</v>
      </c>
      <c r="J72" s="267"/>
    </row>
    <row r="73" spans="3:87" ht="20.100000000000001" customHeight="1">
      <c r="C73" s="525"/>
      <c r="D73" s="526"/>
      <c r="E73" s="527"/>
      <c r="F73" s="529" t="s">
        <v>357</v>
      </c>
      <c r="G73" s="530"/>
      <c r="H73" s="252">
        <f>VLOOKUP(E71,BU55:BY64,2,FALSE)</f>
        <v>0.85</v>
      </c>
      <c r="I73" s="253">
        <f>VLOOKUP(E71,BU55:BY64,5,FALSE)</f>
        <v>0.15</v>
      </c>
      <c r="J73" s="268"/>
    </row>
    <row r="74" spans="3:87" ht="30.05" customHeight="1" thickBot="1">
      <c r="C74" s="533"/>
      <c r="D74" s="534"/>
      <c r="E74" s="535"/>
      <c r="F74" s="254" t="s">
        <v>356</v>
      </c>
      <c r="G74" s="255" t="s">
        <v>355</v>
      </c>
      <c r="H74" s="541" t="s">
        <v>354</v>
      </c>
      <c r="I74" s="542"/>
      <c r="J74" s="267"/>
    </row>
    <row r="75" spans="3:87" ht="20.100000000000001" customHeight="1">
      <c r="C75" s="543" t="s">
        <v>353</v>
      </c>
      <c r="D75" s="544"/>
      <c r="E75" s="545"/>
      <c r="F75" s="256" t="s">
        <v>350</v>
      </c>
      <c r="G75" s="256" t="s">
        <v>352</v>
      </c>
      <c r="H75" s="405">
        <v>0.15</v>
      </c>
      <c r="I75" s="406">
        <v>0.15</v>
      </c>
      <c r="J75" s="268"/>
    </row>
    <row r="76" spans="3:87" ht="19.55" customHeight="1">
      <c r="C76" s="499"/>
      <c r="D76" s="500"/>
      <c r="E76" s="501"/>
      <c r="F76" s="257" t="str">
        <f>IF(C76="","",VLOOKUP(C76,パラマウント登録!$B$15:$C$100,2,FALSE))</f>
        <v/>
      </c>
      <c r="G76" s="216"/>
      <c r="H76" s="296" t="str">
        <f>IF(C76="","",IF($C76=リスト!$E$13,"",IF(OR(F76=0,$H$72=0),0,ROUND(G76/F76,3))))</f>
        <v/>
      </c>
      <c r="I76" s="297" t="str">
        <f>IF($C76="","",IF(OR($C76=リスト!$E$3,$C76=リスト!$E$4,$C76=リスト!$E$5,$C76=リスト!$E$6,$C76=リスト!$E$7,$C76=リスト!$E$8,$C76=リスト!$E$9,$C76=リスト!$E$10),"",IF(OR(F76=0,$I$73=0),0,ROUND(G76/F76,3))))</f>
        <v/>
      </c>
      <c r="J76" s="268"/>
    </row>
    <row r="77" spans="3:87" ht="20.100000000000001" customHeight="1">
      <c r="C77" s="499"/>
      <c r="D77" s="500"/>
      <c r="E77" s="501"/>
      <c r="F77" s="257" t="str">
        <f>IF(C77="","",VLOOKUP(C77,パラマウント登録!$B$15:$C$100,2,FALSE))</f>
        <v/>
      </c>
      <c r="G77" s="216"/>
      <c r="H77" s="296" t="str">
        <f>IF(C77="","",IF($C77=リスト!$E$13,"",IF(OR(F77=0,$H$72=0),0,ROUND(G77/F77,3))))</f>
        <v/>
      </c>
      <c r="I77" s="297" t="str">
        <f>IF($C77="","",IF(OR($C77=リスト!$E$3,$C77=リスト!$E$4,$C77=リスト!$E$5,$C77=リスト!$E$6,$C77=リスト!$E$7,$C77=リスト!$E$8,$C77=リスト!$E$9,$C77=リスト!$E$10),"",IF(OR(F77=0,$I$73=0),0,ROUND(G77/F77,3))))</f>
        <v/>
      </c>
      <c r="J77" s="268"/>
    </row>
    <row r="78" spans="3:87" ht="20.100000000000001" customHeight="1">
      <c r="C78" s="539"/>
      <c r="D78" s="540"/>
      <c r="E78" s="540"/>
      <c r="F78" s="257" t="str">
        <f>IF(C78="","",VLOOKUP(C78,パラマウント登録!$B$15:$C$100,2,FALSE))</f>
        <v/>
      </c>
      <c r="G78" s="216"/>
      <c r="H78" s="296" t="str">
        <f>IF(C78="","",IF($C78=リスト!$E$13,"",IF(OR(F78=0,$H$72=0),0,ROUND(G78/F78,3))))</f>
        <v/>
      </c>
      <c r="I78" s="297" t="str">
        <f>IF($C78="","",IF(OR($C78=リスト!$E$3,$C78=リスト!$E$4,$C78=リスト!$E$5,$C78=リスト!$E$6,$C78=リスト!$E$7,$C78=リスト!$E$8,$C78=リスト!$E$9,$C78=リスト!$E$10),"",IF(OR(F78=0,$I$73=0),0,ROUND(G78/F78,3))))</f>
        <v/>
      </c>
      <c r="J78" s="268"/>
    </row>
    <row r="79" spans="3:87" ht="20.100000000000001" customHeight="1">
      <c r="C79" s="539"/>
      <c r="D79" s="540"/>
      <c r="E79" s="540"/>
      <c r="F79" s="257" t="str">
        <f>IF(C79="","",VLOOKUP(C79,パラマウント登録!$B$15:$C$100,2,FALSE))</f>
        <v/>
      </c>
      <c r="G79" s="216"/>
      <c r="H79" s="296" t="str">
        <f>IF(C79="","",IF($C79=リスト!$E$13,"",IF(OR(F79=0,$H$72=0),0,ROUND(G79/F79,3))))</f>
        <v/>
      </c>
      <c r="I79" s="297" t="str">
        <f>IF($C79="","",IF(OR($C79=リスト!$E$3,$C79=リスト!$E$4,$C79=リスト!$E$5,$C79=リスト!$E$6,$C79=リスト!$E$7,$C79=リスト!$E$8,$C79=リスト!$E$9,$C79=リスト!$E$10),"",IF(OR(F79=0,$I$73=0),0,ROUND(G79/F79,3))))</f>
        <v/>
      </c>
      <c r="J79" s="268"/>
    </row>
    <row r="80" spans="3:87" ht="20.100000000000001" customHeight="1">
      <c r="C80" s="499"/>
      <c r="D80" s="500"/>
      <c r="E80" s="501"/>
      <c r="F80" s="257" t="str">
        <f>IF(C80="","",VLOOKUP(C80,パラマウント登録!$B$15:$C$100,2,FALSE))</f>
        <v/>
      </c>
      <c r="G80" s="216"/>
      <c r="H80" s="296" t="str">
        <f>IF(C80="","",IF($C80=リスト!$E$13,"",IF(OR(F80=0,$H$72=0),0,ROUND(G80/F80,3))))</f>
        <v/>
      </c>
      <c r="I80" s="297" t="str">
        <f>IF($C80="","",IF(OR($C80=リスト!$E$3,$C80=リスト!$E$4,$C80=リスト!$E$5,$C80=リスト!$E$6,$C80=リスト!$E$7,$C80=リスト!$E$8,$C80=リスト!$E$9,$C80=リスト!$E$10),"",IF(OR(F80=0,$I$73=0),0,ROUND(G80/F80,3))))</f>
        <v/>
      </c>
      <c r="J80" s="268"/>
    </row>
    <row r="81" spans="3:50" ht="20.100000000000001" customHeight="1">
      <c r="C81" s="502" t="s">
        <v>351</v>
      </c>
      <c r="D81" s="503"/>
      <c r="E81" s="504"/>
      <c r="F81" s="259" t="s">
        <v>350</v>
      </c>
      <c r="G81" s="259" t="s">
        <v>350</v>
      </c>
      <c r="H81" s="407">
        <v>0.04</v>
      </c>
      <c r="I81" s="408">
        <v>0.04</v>
      </c>
      <c r="J81" s="268"/>
    </row>
    <row r="82" spans="3:50" ht="20.100000000000001" customHeight="1">
      <c r="C82" s="505" t="s">
        <v>349</v>
      </c>
      <c r="D82" s="506"/>
      <c r="E82" s="506"/>
      <c r="F82" s="507"/>
      <c r="G82" s="260"/>
      <c r="H82" s="252">
        <f>ROUND(SUM(H75:H81),3)</f>
        <v>0.19</v>
      </c>
      <c r="I82" s="253">
        <f>ROUND(SUM(I75:I81),3)</f>
        <v>0.19</v>
      </c>
      <c r="J82" s="268"/>
      <c r="AX82" s="145" t="s">
        <v>348</v>
      </c>
    </row>
    <row r="83" spans="3:50" ht="20.100000000000001" customHeight="1">
      <c r="C83" s="505" t="s">
        <v>347</v>
      </c>
      <c r="D83" s="506"/>
      <c r="E83" s="506"/>
      <c r="F83" s="507"/>
      <c r="G83" s="260"/>
      <c r="H83" s="261">
        <f>IF(H82=0,"0.000",ROUND(1/H82,3))</f>
        <v>5.2629999999999999</v>
      </c>
      <c r="I83" s="262">
        <f>IF(I82=0,"0.000",ROUND(1/I82,3))</f>
        <v>5.2629999999999999</v>
      </c>
      <c r="J83" s="270"/>
      <c r="AX83" s="145" t="s">
        <v>346</v>
      </c>
    </row>
    <row r="84" spans="3:50" ht="20.100000000000001" customHeight="1" thickBot="1">
      <c r="C84" s="508" t="s">
        <v>345</v>
      </c>
      <c r="D84" s="509"/>
      <c r="E84" s="509"/>
      <c r="F84" s="510"/>
      <c r="G84" s="264"/>
      <c r="H84" s="511">
        <f>IF(H82=0,"",ROUND((H73*H83)+(I73*I83),3))</f>
        <v>5.2629999999999999</v>
      </c>
      <c r="I84" s="512"/>
      <c r="J84" s="271"/>
    </row>
  </sheetData>
  <sheetProtection algorithmName="SHA-512" hashValue="AKvWWAzpi6rZbWgpc0/IDN3JLx5PFupN5RG8/bo1xbJvpEfMk9EWmYA5UHrPBWbX3808gdiGHrA3vdd7ioDZpw==" saltValue="87+crBHJ1OpNmR/JhUfeIA==" spinCount="100000" sheet="1" objects="1" scenarios="1"/>
  <mergeCells count="115">
    <mergeCell ref="C63:E63"/>
    <mergeCell ref="C62:E62"/>
    <mergeCell ref="BR70:BU70"/>
    <mergeCell ref="BO62:BO63"/>
    <mergeCell ref="BP62:BP63"/>
    <mergeCell ref="BQ62:BQ63"/>
    <mergeCell ref="BR62:BR63"/>
    <mergeCell ref="L64:N64"/>
    <mergeCell ref="L65:N65"/>
    <mergeCell ref="L66:N66"/>
    <mergeCell ref="Q70:T70"/>
    <mergeCell ref="H68:I68"/>
    <mergeCell ref="C64:E64"/>
    <mergeCell ref="BF21:BG21"/>
    <mergeCell ref="L54:N58"/>
    <mergeCell ref="O54:P57"/>
    <mergeCell ref="Q55:Q57"/>
    <mergeCell ref="R55:R57"/>
    <mergeCell ref="BM54:BM57"/>
    <mergeCell ref="C25:E25"/>
    <mergeCell ref="C29:E29"/>
    <mergeCell ref="C26:E26"/>
    <mergeCell ref="C27:E27"/>
    <mergeCell ref="F54:G55"/>
    <mergeCell ref="H54:H55"/>
    <mergeCell ref="I54:I55"/>
    <mergeCell ref="C54:E55"/>
    <mergeCell ref="F56:G56"/>
    <mergeCell ref="C28:E28"/>
    <mergeCell ref="C44:E44"/>
    <mergeCell ref="C45:E45"/>
    <mergeCell ref="S55:S57"/>
    <mergeCell ref="T55:T57"/>
    <mergeCell ref="R54:S54"/>
    <mergeCell ref="F5:G5"/>
    <mergeCell ref="C6:E6"/>
    <mergeCell ref="H6:I6"/>
    <mergeCell ref="AX19:BA19"/>
    <mergeCell ref="H23:I23"/>
    <mergeCell ref="AX23:AX24"/>
    <mergeCell ref="C7:E7"/>
    <mergeCell ref="C8:E8"/>
    <mergeCell ref="C9:E9"/>
    <mergeCell ref="C12:E12"/>
    <mergeCell ref="C13:E13"/>
    <mergeCell ref="C14:E14"/>
    <mergeCell ref="C21:E22"/>
    <mergeCell ref="F21:G21"/>
    <mergeCell ref="F22:G22"/>
    <mergeCell ref="AZ21:BA21"/>
    <mergeCell ref="C24:E24"/>
    <mergeCell ref="AX1:BD1"/>
    <mergeCell ref="C15:F15"/>
    <mergeCell ref="C16:F16"/>
    <mergeCell ref="C17:F17"/>
    <mergeCell ref="H17:I17"/>
    <mergeCell ref="C23:E23"/>
    <mergeCell ref="L61:N61"/>
    <mergeCell ref="L62:N62"/>
    <mergeCell ref="L63:N63"/>
    <mergeCell ref="H40:I40"/>
    <mergeCell ref="AX40:AY40"/>
    <mergeCell ref="C48:F48"/>
    <mergeCell ref="C49:F49"/>
    <mergeCell ref="C50:F50"/>
    <mergeCell ref="H50:I50"/>
    <mergeCell ref="C41:E41"/>
    <mergeCell ref="C42:E42"/>
    <mergeCell ref="C43:E43"/>
    <mergeCell ref="C46:E46"/>
    <mergeCell ref="C47:E47"/>
    <mergeCell ref="C10:E10"/>
    <mergeCell ref="C11:E11"/>
    <mergeCell ref="C4:E5"/>
    <mergeCell ref="F4:G4"/>
    <mergeCell ref="C83:F83"/>
    <mergeCell ref="C84:F84"/>
    <mergeCell ref="H84:I84"/>
    <mergeCell ref="C80:E80"/>
    <mergeCell ref="C72:E73"/>
    <mergeCell ref="F72:G72"/>
    <mergeCell ref="F73:G73"/>
    <mergeCell ref="C74:E74"/>
    <mergeCell ref="H74:I74"/>
    <mergeCell ref="C79:E79"/>
    <mergeCell ref="C81:E81"/>
    <mergeCell ref="C82:F82"/>
    <mergeCell ref="C75:E75"/>
    <mergeCell ref="C76:E76"/>
    <mergeCell ref="C77:E77"/>
    <mergeCell ref="C78:E78"/>
    <mergeCell ref="CI56:CI58"/>
    <mergeCell ref="C30:E30"/>
    <mergeCell ref="C31:E31"/>
    <mergeCell ref="C32:F32"/>
    <mergeCell ref="C33:F33"/>
    <mergeCell ref="C34:F34"/>
    <mergeCell ref="H34:I34"/>
    <mergeCell ref="CD59:CD62"/>
    <mergeCell ref="CD55:CE58"/>
    <mergeCell ref="C38:E39"/>
    <mergeCell ref="F38:G38"/>
    <mergeCell ref="F39:G39"/>
    <mergeCell ref="AZ39:BA39"/>
    <mergeCell ref="C40:E40"/>
    <mergeCell ref="CG55:CG58"/>
    <mergeCell ref="CH55:CH58"/>
    <mergeCell ref="CF56:CF58"/>
    <mergeCell ref="BW62:BW63"/>
    <mergeCell ref="BX62:BX63"/>
    <mergeCell ref="BY62:BY63"/>
    <mergeCell ref="BV62:BV63"/>
    <mergeCell ref="C60:E60"/>
    <mergeCell ref="C61:E61"/>
    <mergeCell ref="C59:E59"/>
  </mergeCells>
  <phoneticPr fontId="4"/>
  <conditionalFormatting sqref="F13:I13">
    <cfRule type="expression" dxfId="184" priority="2">
      <formula>$AD$13=FALSE</formula>
    </cfRule>
  </conditionalFormatting>
  <conditionalFormatting sqref="F46:I46">
    <cfRule type="expression" dxfId="183" priority="1">
      <formula>$AD$46=FALSE</formula>
    </cfRule>
  </conditionalFormatting>
  <dataValidations count="24">
    <dataValidation type="list" allowBlank="1" showInputMessage="1" sqref="E37">
      <formula1>",木造軸組構法／柱・間柱間に充填する場合,枠組壁工法：たて枠間に充填する場合"</formula1>
    </dataValidation>
    <dataValidation type="list" allowBlank="1" showInputMessage="1" sqref="E3">
      <formula1>",垂木間へ充填する場合,野縁上へ敷き込む場合,"</formula1>
    </dataValidation>
    <dataValidation type="list" allowBlank="1" showInputMessage="1" sqref="E53 E71">
      <formula1>",軸組･枠組／大引間に充填(剛床工法),軸組／根太間に断熱する場合,軸組／床梁土台同面工法で根太間断熱,枠組／根太間に断熱,"</formula1>
    </dataValidation>
    <dataValidation imeMode="off" allowBlank="1" showInputMessage="1" showErrorMessage="1" sqref="CE61:CE63 BU58:BU61 BN58:BN61"/>
    <dataValidation type="list" allowBlank="1" showInputMessage="1" sqref="E20 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E65510 IW65510 SS65510 ACO65510 AMK65510 AWG65510 BGC65510 BPY65510 BZU65510 CJQ65510 CTM65510 DDI65510 DNE65510 DXA65510 EGW65510 EQS65510 FAO65510 FKK65510 FUG65510 GEC65510 GNY65510 GXU65510 HHQ65510 HRM65510 IBI65510 ILE65510 IVA65510 JEW65510 JOS65510 JYO65510 KIK65510 KSG65510 LCC65510 LLY65510 LVU65510 MFQ65510 MPM65510 MZI65510 NJE65510 NTA65510 OCW65510 OMS65510 OWO65510 PGK65510 PQG65510 QAC65510 QJY65510 QTU65510 RDQ65510 RNM65510 RXI65510 SHE65510 SRA65510 TAW65510 TKS65510 TUO65510 UEK65510 UOG65510 UYC65510 VHY65510 VRU65510 WBQ65510 WLM65510 WVI65510 E131046 IW131046 SS131046 ACO131046 AMK131046 AWG131046 BGC131046 BPY131046 BZU131046 CJQ131046 CTM131046 DDI131046 DNE131046 DXA131046 EGW131046 EQS131046 FAO131046 FKK131046 FUG131046 GEC131046 GNY131046 GXU131046 HHQ131046 HRM131046 IBI131046 ILE131046 IVA131046 JEW131046 JOS131046 JYO131046 KIK131046 KSG131046 LCC131046 LLY131046 LVU131046 MFQ131046 MPM131046 MZI131046 NJE131046 NTA131046 OCW131046 OMS131046 OWO131046 PGK131046 PQG131046 QAC131046 QJY131046 QTU131046 RDQ131046 RNM131046 RXI131046 SHE131046 SRA131046 TAW131046 TKS131046 TUO131046 UEK131046 UOG131046 UYC131046 VHY131046 VRU131046 WBQ131046 WLM131046 WVI131046 E196582 IW196582 SS196582 ACO196582 AMK196582 AWG196582 BGC196582 BPY196582 BZU196582 CJQ196582 CTM196582 DDI196582 DNE196582 DXA196582 EGW196582 EQS196582 FAO196582 FKK196582 FUG196582 GEC196582 GNY196582 GXU196582 HHQ196582 HRM196582 IBI196582 ILE196582 IVA196582 JEW196582 JOS196582 JYO196582 KIK196582 KSG196582 LCC196582 LLY196582 LVU196582 MFQ196582 MPM196582 MZI196582 NJE196582 NTA196582 OCW196582 OMS196582 OWO196582 PGK196582 PQG196582 QAC196582 QJY196582 QTU196582 RDQ196582 RNM196582 RXI196582 SHE196582 SRA196582 TAW196582 TKS196582 TUO196582 UEK196582 UOG196582 UYC196582 VHY196582 VRU196582 WBQ196582 WLM196582 WVI196582 E262118 IW262118 SS262118 ACO262118 AMK262118 AWG262118 BGC262118 BPY262118 BZU262118 CJQ262118 CTM262118 DDI262118 DNE262118 DXA262118 EGW262118 EQS262118 FAO262118 FKK262118 FUG262118 GEC262118 GNY262118 GXU262118 HHQ262118 HRM262118 IBI262118 ILE262118 IVA262118 JEW262118 JOS262118 JYO262118 KIK262118 KSG262118 LCC262118 LLY262118 LVU262118 MFQ262118 MPM262118 MZI262118 NJE262118 NTA262118 OCW262118 OMS262118 OWO262118 PGK262118 PQG262118 QAC262118 QJY262118 QTU262118 RDQ262118 RNM262118 RXI262118 SHE262118 SRA262118 TAW262118 TKS262118 TUO262118 UEK262118 UOG262118 UYC262118 VHY262118 VRU262118 WBQ262118 WLM262118 WVI262118 E327654 IW327654 SS327654 ACO327654 AMK327654 AWG327654 BGC327654 BPY327654 BZU327654 CJQ327654 CTM327654 DDI327654 DNE327654 DXA327654 EGW327654 EQS327654 FAO327654 FKK327654 FUG327654 GEC327654 GNY327654 GXU327654 HHQ327654 HRM327654 IBI327654 ILE327654 IVA327654 JEW327654 JOS327654 JYO327654 KIK327654 KSG327654 LCC327654 LLY327654 LVU327654 MFQ327654 MPM327654 MZI327654 NJE327654 NTA327654 OCW327654 OMS327654 OWO327654 PGK327654 PQG327654 QAC327654 QJY327654 QTU327654 RDQ327654 RNM327654 RXI327654 SHE327654 SRA327654 TAW327654 TKS327654 TUO327654 UEK327654 UOG327654 UYC327654 VHY327654 VRU327654 WBQ327654 WLM327654 WVI327654 E393190 IW393190 SS393190 ACO393190 AMK393190 AWG393190 BGC393190 BPY393190 BZU393190 CJQ393190 CTM393190 DDI393190 DNE393190 DXA393190 EGW393190 EQS393190 FAO393190 FKK393190 FUG393190 GEC393190 GNY393190 GXU393190 HHQ393190 HRM393190 IBI393190 ILE393190 IVA393190 JEW393190 JOS393190 JYO393190 KIK393190 KSG393190 LCC393190 LLY393190 LVU393190 MFQ393190 MPM393190 MZI393190 NJE393190 NTA393190 OCW393190 OMS393190 OWO393190 PGK393190 PQG393190 QAC393190 QJY393190 QTU393190 RDQ393190 RNM393190 RXI393190 SHE393190 SRA393190 TAW393190 TKS393190 TUO393190 UEK393190 UOG393190 UYC393190 VHY393190 VRU393190 WBQ393190 WLM393190 WVI393190 E458726 IW458726 SS458726 ACO458726 AMK458726 AWG458726 BGC458726 BPY458726 BZU458726 CJQ458726 CTM458726 DDI458726 DNE458726 DXA458726 EGW458726 EQS458726 FAO458726 FKK458726 FUG458726 GEC458726 GNY458726 GXU458726 HHQ458726 HRM458726 IBI458726 ILE458726 IVA458726 JEW458726 JOS458726 JYO458726 KIK458726 KSG458726 LCC458726 LLY458726 LVU458726 MFQ458726 MPM458726 MZI458726 NJE458726 NTA458726 OCW458726 OMS458726 OWO458726 PGK458726 PQG458726 QAC458726 QJY458726 QTU458726 RDQ458726 RNM458726 RXI458726 SHE458726 SRA458726 TAW458726 TKS458726 TUO458726 UEK458726 UOG458726 UYC458726 VHY458726 VRU458726 WBQ458726 WLM458726 WVI458726 E524262 IW524262 SS524262 ACO524262 AMK524262 AWG524262 BGC524262 BPY524262 BZU524262 CJQ524262 CTM524262 DDI524262 DNE524262 DXA524262 EGW524262 EQS524262 FAO524262 FKK524262 FUG524262 GEC524262 GNY524262 GXU524262 HHQ524262 HRM524262 IBI524262 ILE524262 IVA524262 JEW524262 JOS524262 JYO524262 KIK524262 KSG524262 LCC524262 LLY524262 LVU524262 MFQ524262 MPM524262 MZI524262 NJE524262 NTA524262 OCW524262 OMS524262 OWO524262 PGK524262 PQG524262 QAC524262 QJY524262 QTU524262 RDQ524262 RNM524262 RXI524262 SHE524262 SRA524262 TAW524262 TKS524262 TUO524262 UEK524262 UOG524262 UYC524262 VHY524262 VRU524262 WBQ524262 WLM524262 WVI524262 E589798 IW589798 SS589798 ACO589798 AMK589798 AWG589798 BGC589798 BPY589798 BZU589798 CJQ589798 CTM589798 DDI589798 DNE589798 DXA589798 EGW589798 EQS589798 FAO589798 FKK589798 FUG589798 GEC589798 GNY589798 GXU589798 HHQ589798 HRM589798 IBI589798 ILE589798 IVA589798 JEW589798 JOS589798 JYO589798 KIK589798 KSG589798 LCC589798 LLY589798 LVU589798 MFQ589798 MPM589798 MZI589798 NJE589798 NTA589798 OCW589798 OMS589798 OWO589798 PGK589798 PQG589798 QAC589798 QJY589798 QTU589798 RDQ589798 RNM589798 RXI589798 SHE589798 SRA589798 TAW589798 TKS589798 TUO589798 UEK589798 UOG589798 UYC589798 VHY589798 VRU589798 WBQ589798 WLM589798 WVI589798 E655334 IW655334 SS655334 ACO655334 AMK655334 AWG655334 BGC655334 BPY655334 BZU655334 CJQ655334 CTM655334 DDI655334 DNE655334 DXA655334 EGW655334 EQS655334 FAO655334 FKK655334 FUG655334 GEC655334 GNY655334 GXU655334 HHQ655334 HRM655334 IBI655334 ILE655334 IVA655334 JEW655334 JOS655334 JYO655334 KIK655334 KSG655334 LCC655334 LLY655334 LVU655334 MFQ655334 MPM655334 MZI655334 NJE655334 NTA655334 OCW655334 OMS655334 OWO655334 PGK655334 PQG655334 QAC655334 QJY655334 QTU655334 RDQ655334 RNM655334 RXI655334 SHE655334 SRA655334 TAW655334 TKS655334 TUO655334 UEK655334 UOG655334 UYC655334 VHY655334 VRU655334 WBQ655334 WLM655334 WVI655334 E720870 IW720870 SS720870 ACO720870 AMK720870 AWG720870 BGC720870 BPY720870 BZU720870 CJQ720870 CTM720870 DDI720870 DNE720870 DXA720870 EGW720870 EQS720870 FAO720870 FKK720870 FUG720870 GEC720870 GNY720870 GXU720870 HHQ720870 HRM720870 IBI720870 ILE720870 IVA720870 JEW720870 JOS720870 JYO720870 KIK720870 KSG720870 LCC720870 LLY720870 LVU720870 MFQ720870 MPM720870 MZI720870 NJE720870 NTA720870 OCW720870 OMS720870 OWO720870 PGK720870 PQG720870 QAC720870 QJY720870 QTU720870 RDQ720870 RNM720870 RXI720870 SHE720870 SRA720870 TAW720870 TKS720870 TUO720870 UEK720870 UOG720870 UYC720870 VHY720870 VRU720870 WBQ720870 WLM720870 WVI720870 E786406 IW786406 SS786406 ACO786406 AMK786406 AWG786406 BGC786406 BPY786406 BZU786406 CJQ786406 CTM786406 DDI786406 DNE786406 DXA786406 EGW786406 EQS786406 FAO786406 FKK786406 FUG786406 GEC786406 GNY786406 GXU786406 HHQ786406 HRM786406 IBI786406 ILE786406 IVA786406 JEW786406 JOS786406 JYO786406 KIK786406 KSG786406 LCC786406 LLY786406 LVU786406 MFQ786406 MPM786406 MZI786406 NJE786406 NTA786406 OCW786406 OMS786406 OWO786406 PGK786406 PQG786406 QAC786406 QJY786406 QTU786406 RDQ786406 RNM786406 RXI786406 SHE786406 SRA786406 TAW786406 TKS786406 TUO786406 UEK786406 UOG786406 UYC786406 VHY786406 VRU786406 WBQ786406 WLM786406 WVI786406 E851942 IW851942 SS851942 ACO851942 AMK851942 AWG851942 BGC851942 BPY851942 BZU851942 CJQ851942 CTM851942 DDI851942 DNE851942 DXA851942 EGW851942 EQS851942 FAO851942 FKK851942 FUG851942 GEC851942 GNY851942 GXU851942 HHQ851942 HRM851942 IBI851942 ILE851942 IVA851942 JEW851942 JOS851942 JYO851942 KIK851942 KSG851942 LCC851942 LLY851942 LVU851942 MFQ851942 MPM851942 MZI851942 NJE851942 NTA851942 OCW851942 OMS851942 OWO851942 PGK851942 PQG851942 QAC851942 QJY851942 QTU851942 RDQ851942 RNM851942 RXI851942 SHE851942 SRA851942 TAW851942 TKS851942 TUO851942 UEK851942 UOG851942 UYC851942 VHY851942 VRU851942 WBQ851942 WLM851942 WVI851942 E917478 IW917478 SS917478 ACO917478 AMK917478 AWG917478 BGC917478 BPY917478 BZU917478 CJQ917478 CTM917478 DDI917478 DNE917478 DXA917478 EGW917478 EQS917478 FAO917478 FKK917478 FUG917478 GEC917478 GNY917478 GXU917478 HHQ917478 HRM917478 IBI917478 ILE917478 IVA917478 JEW917478 JOS917478 JYO917478 KIK917478 KSG917478 LCC917478 LLY917478 LVU917478 MFQ917478 MPM917478 MZI917478 NJE917478 NTA917478 OCW917478 OMS917478 OWO917478 PGK917478 PQG917478 QAC917478 QJY917478 QTU917478 RDQ917478 RNM917478 RXI917478 SHE917478 SRA917478 TAW917478 TKS917478 TUO917478 UEK917478 UOG917478 UYC917478 VHY917478 VRU917478 WBQ917478 WLM917478 WVI917478 E983014 IW983014 SS983014 ACO983014 AMK983014 AWG983014 BGC983014 BPY983014 BZU983014 CJQ983014 CTM983014 DDI983014 DNE983014 DXA983014 EGW983014 EQS983014 FAO983014 FKK983014 FUG983014 GEC983014 GNY983014 GXU983014 HHQ983014 HRM983014 IBI983014 ILE983014 IVA983014 JEW983014 JOS983014 JYO983014 KIK983014 KSG983014 LCC983014 LLY983014 LVU983014 MFQ983014 MPM983014 MZI983014 NJE983014 NTA983014 OCW983014 OMS983014 OWO983014 PGK983014 PQG983014 QAC983014 QJY983014 QTU983014 RDQ983014 RNM983014 RXI983014 SHE983014 SRA983014 TAW983014 TKS983014 TUO983014 UEK983014 UOG983014 UYC983014 VHY983014 VRU983014 WBQ983014 WLM983014 WVI983014">
      <formula1>",野縁上に敷き込む場合,桁・梁間に断熱する場合"</formula1>
    </dataValidation>
    <dataValidation type="list" allowBlank="1" showInputMessage="1" sqref="WVG983020:WVI983020 IV29:IX29 SR29:ST29 ACN29:ACP29 AMJ29:AML29 AWF29:AWH29 BGB29:BGD29 BPX29:BPZ29 BZT29:BZV29 CJP29:CJR29 CTL29:CTN29 DDH29:DDJ29 DND29:DNF29 DWZ29:DXB29 EGV29:EGX29 EQR29:EQT29 FAN29:FAP29 FKJ29:FKL29 FUF29:FUH29 GEB29:GED29 GNX29:GNZ29 GXT29:GXV29 HHP29:HHR29 HRL29:HRN29 IBH29:IBJ29 ILD29:ILF29 IUZ29:IVB29 JEV29:JEX29 JOR29:JOT29 JYN29:JYP29 KIJ29:KIL29 KSF29:KSH29 LCB29:LCD29 LLX29:LLZ29 LVT29:LVV29 MFP29:MFR29 MPL29:MPN29 MZH29:MZJ29 NJD29:NJF29 NSZ29:NTB29 OCV29:OCX29 OMR29:OMT29 OWN29:OWP29 PGJ29:PGL29 PQF29:PQH29 QAB29:QAD29 QJX29:QJZ29 QTT29:QTV29 RDP29:RDR29 RNL29:RNN29 RXH29:RXJ29 SHD29:SHF29 SQZ29:SRB29 TAV29:TAX29 TKR29:TKT29 TUN29:TUP29 UEJ29:UEL29 UOF29:UOH29 UYB29:UYD29 VHX29:VHZ29 VRT29:VRV29 WBP29:WBR29 WLL29:WLN29 WVH29:WVJ29 C65516:E65516 IU65516:IW65516 SQ65516:SS65516 ACM65516:ACO65516 AMI65516:AMK65516 AWE65516:AWG65516 BGA65516:BGC65516 BPW65516:BPY65516 BZS65516:BZU65516 CJO65516:CJQ65516 CTK65516:CTM65516 DDG65516:DDI65516 DNC65516:DNE65516 DWY65516:DXA65516 EGU65516:EGW65516 EQQ65516:EQS65516 FAM65516:FAO65516 FKI65516:FKK65516 FUE65516:FUG65516 GEA65516:GEC65516 GNW65516:GNY65516 GXS65516:GXU65516 HHO65516:HHQ65516 HRK65516:HRM65516 IBG65516:IBI65516 ILC65516:ILE65516 IUY65516:IVA65516 JEU65516:JEW65516 JOQ65516:JOS65516 JYM65516:JYO65516 KII65516:KIK65516 KSE65516:KSG65516 LCA65516:LCC65516 LLW65516:LLY65516 LVS65516:LVU65516 MFO65516:MFQ65516 MPK65516:MPM65516 MZG65516:MZI65516 NJC65516:NJE65516 NSY65516:NTA65516 OCU65516:OCW65516 OMQ65516:OMS65516 OWM65516:OWO65516 PGI65516:PGK65516 PQE65516:PQG65516 QAA65516:QAC65516 QJW65516:QJY65516 QTS65516:QTU65516 RDO65516:RDQ65516 RNK65516:RNM65516 RXG65516:RXI65516 SHC65516:SHE65516 SQY65516:SRA65516 TAU65516:TAW65516 TKQ65516:TKS65516 TUM65516:TUO65516 UEI65516:UEK65516 UOE65516:UOG65516 UYA65516:UYC65516 VHW65516:VHY65516 VRS65516:VRU65516 WBO65516:WBQ65516 WLK65516:WLM65516 WVG65516:WVI65516 C131052:E131052 IU131052:IW131052 SQ131052:SS131052 ACM131052:ACO131052 AMI131052:AMK131052 AWE131052:AWG131052 BGA131052:BGC131052 BPW131052:BPY131052 BZS131052:BZU131052 CJO131052:CJQ131052 CTK131052:CTM131052 DDG131052:DDI131052 DNC131052:DNE131052 DWY131052:DXA131052 EGU131052:EGW131052 EQQ131052:EQS131052 FAM131052:FAO131052 FKI131052:FKK131052 FUE131052:FUG131052 GEA131052:GEC131052 GNW131052:GNY131052 GXS131052:GXU131052 HHO131052:HHQ131052 HRK131052:HRM131052 IBG131052:IBI131052 ILC131052:ILE131052 IUY131052:IVA131052 JEU131052:JEW131052 JOQ131052:JOS131052 JYM131052:JYO131052 KII131052:KIK131052 KSE131052:KSG131052 LCA131052:LCC131052 LLW131052:LLY131052 LVS131052:LVU131052 MFO131052:MFQ131052 MPK131052:MPM131052 MZG131052:MZI131052 NJC131052:NJE131052 NSY131052:NTA131052 OCU131052:OCW131052 OMQ131052:OMS131052 OWM131052:OWO131052 PGI131052:PGK131052 PQE131052:PQG131052 QAA131052:QAC131052 QJW131052:QJY131052 QTS131052:QTU131052 RDO131052:RDQ131052 RNK131052:RNM131052 RXG131052:RXI131052 SHC131052:SHE131052 SQY131052:SRA131052 TAU131052:TAW131052 TKQ131052:TKS131052 TUM131052:TUO131052 UEI131052:UEK131052 UOE131052:UOG131052 UYA131052:UYC131052 VHW131052:VHY131052 VRS131052:VRU131052 WBO131052:WBQ131052 WLK131052:WLM131052 WVG131052:WVI131052 C196588:E196588 IU196588:IW196588 SQ196588:SS196588 ACM196588:ACO196588 AMI196588:AMK196588 AWE196588:AWG196588 BGA196588:BGC196588 BPW196588:BPY196588 BZS196588:BZU196588 CJO196588:CJQ196588 CTK196588:CTM196588 DDG196588:DDI196588 DNC196588:DNE196588 DWY196588:DXA196588 EGU196588:EGW196588 EQQ196588:EQS196588 FAM196588:FAO196588 FKI196588:FKK196588 FUE196588:FUG196588 GEA196588:GEC196588 GNW196588:GNY196588 GXS196588:GXU196588 HHO196588:HHQ196588 HRK196588:HRM196588 IBG196588:IBI196588 ILC196588:ILE196588 IUY196588:IVA196588 JEU196588:JEW196588 JOQ196588:JOS196588 JYM196588:JYO196588 KII196588:KIK196588 KSE196588:KSG196588 LCA196588:LCC196588 LLW196588:LLY196588 LVS196588:LVU196588 MFO196588:MFQ196588 MPK196588:MPM196588 MZG196588:MZI196588 NJC196588:NJE196588 NSY196588:NTA196588 OCU196588:OCW196588 OMQ196588:OMS196588 OWM196588:OWO196588 PGI196588:PGK196588 PQE196588:PQG196588 QAA196588:QAC196588 QJW196588:QJY196588 QTS196588:QTU196588 RDO196588:RDQ196588 RNK196588:RNM196588 RXG196588:RXI196588 SHC196588:SHE196588 SQY196588:SRA196588 TAU196588:TAW196588 TKQ196588:TKS196588 TUM196588:TUO196588 UEI196588:UEK196588 UOE196588:UOG196588 UYA196588:UYC196588 VHW196588:VHY196588 VRS196588:VRU196588 WBO196588:WBQ196588 WLK196588:WLM196588 WVG196588:WVI196588 C262124:E262124 IU262124:IW262124 SQ262124:SS262124 ACM262124:ACO262124 AMI262124:AMK262124 AWE262124:AWG262124 BGA262124:BGC262124 BPW262124:BPY262124 BZS262124:BZU262124 CJO262124:CJQ262124 CTK262124:CTM262124 DDG262124:DDI262124 DNC262124:DNE262124 DWY262124:DXA262124 EGU262124:EGW262124 EQQ262124:EQS262124 FAM262124:FAO262124 FKI262124:FKK262124 FUE262124:FUG262124 GEA262124:GEC262124 GNW262124:GNY262124 GXS262124:GXU262124 HHO262124:HHQ262124 HRK262124:HRM262124 IBG262124:IBI262124 ILC262124:ILE262124 IUY262124:IVA262124 JEU262124:JEW262124 JOQ262124:JOS262124 JYM262124:JYO262124 KII262124:KIK262124 KSE262124:KSG262124 LCA262124:LCC262124 LLW262124:LLY262124 LVS262124:LVU262124 MFO262124:MFQ262124 MPK262124:MPM262124 MZG262124:MZI262124 NJC262124:NJE262124 NSY262124:NTA262124 OCU262124:OCW262124 OMQ262124:OMS262124 OWM262124:OWO262124 PGI262124:PGK262124 PQE262124:PQG262124 QAA262124:QAC262124 QJW262124:QJY262124 QTS262124:QTU262124 RDO262124:RDQ262124 RNK262124:RNM262124 RXG262124:RXI262124 SHC262124:SHE262124 SQY262124:SRA262124 TAU262124:TAW262124 TKQ262124:TKS262124 TUM262124:TUO262124 UEI262124:UEK262124 UOE262124:UOG262124 UYA262124:UYC262124 VHW262124:VHY262124 VRS262124:VRU262124 WBO262124:WBQ262124 WLK262124:WLM262124 WVG262124:WVI262124 C327660:E327660 IU327660:IW327660 SQ327660:SS327660 ACM327660:ACO327660 AMI327660:AMK327660 AWE327660:AWG327660 BGA327660:BGC327660 BPW327660:BPY327660 BZS327660:BZU327660 CJO327660:CJQ327660 CTK327660:CTM327660 DDG327660:DDI327660 DNC327660:DNE327660 DWY327660:DXA327660 EGU327660:EGW327660 EQQ327660:EQS327660 FAM327660:FAO327660 FKI327660:FKK327660 FUE327660:FUG327660 GEA327660:GEC327660 GNW327660:GNY327660 GXS327660:GXU327660 HHO327660:HHQ327660 HRK327660:HRM327660 IBG327660:IBI327660 ILC327660:ILE327660 IUY327660:IVA327660 JEU327660:JEW327660 JOQ327660:JOS327660 JYM327660:JYO327660 KII327660:KIK327660 KSE327660:KSG327660 LCA327660:LCC327660 LLW327660:LLY327660 LVS327660:LVU327660 MFO327660:MFQ327660 MPK327660:MPM327660 MZG327660:MZI327660 NJC327660:NJE327660 NSY327660:NTA327660 OCU327660:OCW327660 OMQ327660:OMS327660 OWM327660:OWO327660 PGI327660:PGK327660 PQE327660:PQG327660 QAA327660:QAC327660 QJW327660:QJY327660 QTS327660:QTU327660 RDO327660:RDQ327660 RNK327660:RNM327660 RXG327660:RXI327660 SHC327660:SHE327660 SQY327660:SRA327660 TAU327660:TAW327660 TKQ327660:TKS327660 TUM327660:TUO327660 UEI327660:UEK327660 UOE327660:UOG327660 UYA327660:UYC327660 VHW327660:VHY327660 VRS327660:VRU327660 WBO327660:WBQ327660 WLK327660:WLM327660 WVG327660:WVI327660 C393196:E393196 IU393196:IW393196 SQ393196:SS393196 ACM393196:ACO393196 AMI393196:AMK393196 AWE393196:AWG393196 BGA393196:BGC393196 BPW393196:BPY393196 BZS393196:BZU393196 CJO393196:CJQ393196 CTK393196:CTM393196 DDG393196:DDI393196 DNC393196:DNE393196 DWY393196:DXA393196 EGU393196:EGW393196 EQQ393196:EQS393196 FAM393196:FAO393196 FKI393196:FKK393196 FUE393196:FUG393196 GEA393196:GEC393196 GNW393196:GNY393196 GXS393196:GXU393196 HHO393196:HHQ393196 HRK393196:HRM393196 IBG393196:IBI393196 ILC393196:ILE393196 IUY393196:IVA393196 JEU393196:JEW393196 JOQ393196:JOS393196 JYM393196:JYO393196 KII393196:KIK393196 KSE393196:KSG393196 LCA393196:LCC393196 LLW393196:LLY393196 LVS393196:LVU393196 MFO393196:MFQ393196 MPK393196:MPM393196 MZG393196:MZI393196 NJC393196:NJE393196 NSY393196:NTA393196 OCU393196:OCW393196 OMQ393196:OMS393196 OWM393196:OWO393196 PGI393196:PGK393196 PQE393196:PQG393196 QAA393196:QAC393196 QJW393196:QJY393196 QTS393196:QTU393196 RDO393196:RDQ393196 RNK393196:RNM393196 RXG393196:RXI393196 SHC393196:SHE393196 SQY393196:SRA393196 TAU393196:TAW393196 TKQ393196:TKS393196 TUM393196:TUO393196 UEI393196:UEK393196 UOE393196:UOG393196 UYA393196:UYC393196 VHW393196:VHY393196 VRS393196:VRU393196 WBO393196:WBQ393196 WLK393196:WLM393196 WVG393196:WVI393196 C458732:E458732 IU458732:IW458732 SQ458732:SS458732 ACM458732:ACO458732 AMI458732:AMK458732 AWE458732:AWG458732 BGA458732:BGC458732 BPW458732:BPY458732 BZS458732:BZU458732 CJO458732:CJQ458732 CTK458732:CTM458732 DDG458732:DDI458732 DNC458732:DNE458732 DWY458732:DXA458732 EGU458732:EGW458732 EQQ458732:EQS458732 FAM458732:FAO458732 FKI458732:FKK458732 FUE458732:FUG458732 GEA458732:GEC458732 GNW458732:GNY458732 GXS458732:GXU458732 HHO458732:HHQ458732 HRK458732:HRM458732 IBG458732:IBI458732 ILC458732:ILE458732 IUY458732:IVA458732 JEU458732:JEW458732 JOQ458732:JOS458732 JYM458732:JYO458732 KII458732:KIK458732 KSE458732:KSG458732 LCA458732:LCC458732 LLW458732:LLY458732 LVS458732:LVU458732 MFO458732:MFQ458732 MPK458732:MPM458732 MZG458732:MZI458732 NJC458732:NJE458732 NSY458732:NTA458732 OCU458732:OCW458732 OMQ458732:OMS458732 OWM458732:OWO458732 PGI458732:PGK458732 PQE458732:PQG458732 QAA458732:QAC458732 QJW458732:QJY458732 QTS458732:QTU458732 RDO458732:RDQ458732 RNK458732:RNM458732 RXG458732:RXI458732 SHC458732:SHE458732 SQY458732:SRA458732 TAU458732:TAW458732 TKQ458732:TKS458732 TUM458732:TUO458732 UEI458732:UEK458732 UOE458732:UOG458732 UYA458732:UYC458732 VHW458732:VHY458732 VRS458732:VRU458732 WBO458732:WBQ458732 WLK458732:WLM458732 WVG458732:WVI458732 C524268:E524268 IU524268:IW524268 SQ524268:SS524268 ACM524268:ACO524268 AMI524268:AMK524268 AWE524268:AWG524268 BGA524268:BGC524268 BPW524268:BPY524268 BZS524268:BZU524268 CJO524268:CJQ524268 CTK524268:CTM524268 DDG524268:DDI524268 DNC524268:DNE524268 DWY524268:DXA524268 EGU524268:EGW524268 EQQ524268:EQS524268 FAM524268:FAO524268 FKI524268:FKK524268 FUE524268:FUG524268 GEA524268:GEC524268 GNW524268:GNY524268 GXS524268:GXU524268 HHO524268:HHQ524268 HRK524268:HRM524268 IBG524268:IBI524268 ILC524268:ILE524268 IUY524268:IVA524268 JEU524268:JEW524268 JOQ524268:JOS524268 JYM524268:JYO524268 KII524268:KIK524268 KSE524268:KSG524268 LCA524268:LCC524268 LLW524268:LLY524268 LVS524268:LVU524268 MFO524268:MFQ524268 MPK524268:MPM524268 MZG524268:MZI524268 NJC524268:NJE524268 NSY524268:NTA524268 OCU524268:OCW524268 OMQ524268:OMS524268 OWM524268:OWO524268 PGI524268:PGK524268 PQE524268:PQG524268 QAA524268:QAC524268 QJW524268:QJY524268 QTS524268:QTU524268 RDO524268:RDQ524268 RNK524268:RNM524268 RXG524268:RXI524268 SHC524268:SHE524268 SQY524268:SRA524268 TAU524268:TAW524268 TKQ524268:TKS524268 TUM524268:TUO524268 UEI524268:UEK524268 UOE524268:UOG524268 UYA524268:UYC524268 VHW524268:VHY524268 VRS524268:VRU524268 WBO524268:WBQ524268 WLK524268:WLM524268 WVG524268:WVI524268 C589804:E589804 IU589804:IW589804 SQ589804:SS589804 ACM589804:ACO589804 AMI589804:AMK589804 AWE589804:AWG589804 BGA589804:BGC589804 BPW589804:BPY589804 BZS589804:BZU589804 CJO589804:CJQ589804 CTK589804:CTM589804 DDG589804:DDI589804 DNC589804:DNE589804 DWY589804:DXA589804 EGU589804:EGW589804 EQQ589804:EQS589804 FAM589804:FAO589804 FKI589804:FKK589804 FUE589804:FUG589804 GEA589804:GEC589804 GNW589804:GNY589804 GXS589804:GXU589804 HHO589804:HHQ589804 HRK589804:HRM589804 IBG589804:IBI589804 ILC589804:ILE589804 IUY589804:IVA589804 JEU589804:JEW589804 JOQ589804:JOS589804 JYM589804:JYO589804 KII589804:KIK589804 KSE589804:KSG589804 LCA589804:LCC589804 LLW589804:LLY589804 LVS589804:LVU589804 MFO589804:MFQ589804 MPK589804:MPM589804 MZG589804:MZI589804 NJC589804:NJE589804 NSY589804:NTA589804 OCU589804:OCW589804 OMQ589804:OMS589804 OWM589804:OWO589804 PGI589804:PGK589804 PQE589804:PQG589804 QAA589804:QAC589804 QJW589804:QJY589804 QTS589804:QTU589804 RDO589804:RDQ589804 RNK589804:RNM589804 RXG589804:RXI589804 SHC589804:SHE589804 SQY589804:SRA589804 TAU589804:TAW589804 TKQ589804:TKS589804 TUM589804:TUO589804 UEI589804:UEK589804 UOE589804:UOG589804 UYA589804:UYC589804 VHW589804:VHY589804 VRS589804:VRU589804 WBO589804:WBQ589804 WLK589804:WLM589804 WVG589804:WVI589804 C655340:E655340 IU655340:IW655340 SQ655340:SS655340 ACM655340:ACO655340 AMI655340:AMK655340 AWE655340:AWG655340 BGA655340:BGC655340 BPW655340:BPY655340 BZS655340:BZU655340 CJO655340:CJQ655340 CTK655340:CTM655340 DDG655340:DDI655340 DNC655340:DNE655340 DWY655340:DXA655340 EGU655340:EGW655340 EQQ655340:EQS655340 FAM655340:FAO655340 FKI655340:FKK655340 FUE655340:FUG655340 GEA655340:GEC655340 GNW655340:GNY655340 GXS655340:GXU655340 HHO655340:HHQ655340 HRK655340:HRM655340 IBG655340:IBI655340 ILC655340:ILE655340 IUY655340:IVA655340 JEU655340:JEW655340 JOQ655340:JOS655340 JYM655340:JYO655340 KII655340:KIK655340 KSE655340:KSG655340 LCA655340:LCC655340 LLW655340:LLY655340 LVS655340:LVU655340 MFO655340:MFQ655340 MPK655340:MPM655340 MZG655340:MZI655340 NJC655340:NJE655340 NSY655340:NTA655340 OCU655340:OCW655340 OMQ655340:OMS655340 OWM655340:OWO655340 PGI655340:PGK655340 PQE655340:PQG655340 QAA655340:QAC655340 QJW655340:QJY655340 QTS655340:QTU655340 RDO655340:RDQ655340 RNK655340:RNM655340 RXG655340:RXI655340 SHC655340:SHE655340 SQY655340:SRA655340 TAU655340:TAW655340 TKQ655340:TKS655340 TUM655340:TUO655340 UEI655340:UEK655340 UOE655340:UOG655340 UYA655340:UYC655340 VHW655340:VHY655340 VRS655340:VRU655340 WBO655340:WBQ655340 WLK655340:WLM655340 WVG655340:WVI655340 C720876:E720876 IU720876:IW720876 SQ720876:SS720876 ACM720876:ACO720876 AMI720876:AMK720876 AWE720876:AWG720876 BGA720876:BGC720876 BPW720876:BPY720876 BZS720876:BZU720876 CJO720876:CJQ720876 CTK720876:CTM720876 DDG720876:DDI720876 DNC720876:DNE720876 DWY720876:DXA720876 EGU720876:EGW720876 EQQ720876:EQS720876 FAM720876:FAO720876 FKI720876:FKK720876 FUE720876:FUG720876 GEA720876:GEC720876 GNW720876:GNY720876 GXS720876:GXU720876 HHO720876:HHQ720876 HRK720876:HRM720876 IBG720876:IBI720876 ILC720876:ILE720876 IUY720876:IVA720876 JEU720876:JEW720876 JOQ720876:JOS720876 JYM720876:JYO720876 KII720876:KIK720876 KSE720876:KSG720876 LCA720876:LCC720876 LLW720876:LLY720876 LVS720876:LVU720876 MFO720876:MFQ720876 MPK720876:MPM720876 MZG720876:MZI720876 NJC720876:NJE720876 NSY720876:NTA720876 OCU720876:OCW720876 OMQ720876:OMS720876 OWM720876:OWO720876 PGI720876:PGK720876 PQE720876:PQG720876 QAA720876:QAC720876 QJW720876:QJY720876 QTS720876:QTU720876 RDO720876:RDQ720876 RNK720876:RNM720876 RXG720876:RXI720876 SHC720876:SHE720876 SQY720876:SRA720876 TAU720876:TAW720876 TKQ720876:TKS720876 TUM720876:TUO720876 UEI720876:UEK720876 UOE720876:UOG720876 UYA720876:UYC720876 VHW720876:VHY720876 VRS720876:VRU720876 WBO720876:WBQ720876 WLK720876:WLM720876 WVG720876:WVI720876 C786412:E786412 IU786412:IW786412 SQ786412:SS786412 ACM786412:ACO786412 AMI786412:AMK786412 AWE786412:AWG786412 BGA786412:BGC786412 BPW786412:BPY786412 BZS786412:BZU786412 CJO786412:CJQ786412 CTK786412:CTM786412 DDG786412:DDI786412 DNC786412:DNE786412 DWY786412:DXA786412 EGU786412:EGW786412 EQQ786412:EQS786412 FAM786412:FAO786412 FKI786412:FKK786412 FUE786412:FUG786412 GEA786412:GEC786412 GNW786412:GNY786412 GXS786412:GXU786412 HHO786412:HHQ786412 HRK786412:HRM786412 IBG786412:IBI786412 ILC786412:ILE786412 IUY786412:IVA786412 JEU786412:JEW786412 JOQ786412:JOS786412 JYM786412:JYO786412 KII786412:KIK786412 KSE786412:KSG786412 LCA786412:LCC786412 LLW786412:LLY786412 LVS786412:LVU786412 MFO786412:MFQ786412 MPK786412:MPM786412 MZG786412:MZI786412 NJC786412:NJE786412 NSY786412:NTA786412 OCU786412:OCW786412 OMQ786412:OMS786412 OWM786412:OWO786412 PGI786412:PGK786412 PQE786412:PQG786412 QAA786412:QAC786412 QJW786412:QJY786412 QTS786412:QTU786412 RDO786412:RDQ786412 RNK786412:RNM786412 RXG786412:RXI786412 SHC786412:SHE786412 SQY786412:SRA786412 TAU786412:TAW786412 TKQ786412:TKS786412 TUM786412:TUO786412 UEI786412:UEK786412 UOE786412:UOG786412 UYA786412:UYC786412 VHW786412:VHY786412 VRS786412:VRU786412 WBO786412:WBQ786412 WLK786412:WLM786412 WVG786412:WVI786412 C851948:E851948 IU851948:IW851948 SQ851948:SS851948 ACM851948:ACO851948 AMI851948:AMK851948 AWE851948:AWG851948 BGA851948:BGC851948 BPW851948:BPY851948 BZS851948:BZU851948 CJO851948:CJQ851948 CTK851948:CTM851948 DDG851948:DDI851948 DNC851948:DNE851948 DWY851948:DXA851948 EGU851948:EGW851948 EQQ851948:EQS851948 FAM851948:FAO851948 FKI851948:FKK851948 FUE851948:FUG851948 GEA851948:GEC851948 GNW851948:GNY851948 GXS851948:GXU851948 HHO851948:HHQ851948 HRK851948:HRM851948 IBG851948:IBI851948 ILC851948:ILE851948 IUY851948:IVA851948 JEU851948:JEW851948 JOQ851948:JOS851948 JYM851948:JYO851948 KII851948:KIK851948 KSE851948:KSG851948 LCA851948:LCC851948 LLW851948:LLY851948 LVS851948:LVU851948 MFO851948:MFQ851948 MPK851948:MPM851948 MZG851948:MZI851948 NJC851948:NJE851948 NSY851948:NTA851948 OCU851948:OCW851948 OMQ851948:OMS851948 OWM851948:OWO851948 PGI851948:PGK851948 PQE851948:PQG851948 QAA851948:QAC851948 QJW851948:QJY851948 QTS851948:QTU851948 RDO851948:RDQ851948 RNK851948:RNM851948 RXG851948:RXI851948 SHC851948:SHE851948 SQY851948:SRA851948 TAU851948:TAW851948 TKQ851948:TKS851948 TUM851948:TUO851948 UEI851948:UEK851948 UOE851948:UOG851948 UYA851948:UYC851948 VHW851948:VHY851948 VRS851948:VRU851948 WBO851948:WBQ851948 WLK851948:WLM851948 WVG851948:WVI851948 C917484:E917484 IU917484:IW917484 SQ917484:SS917484 ACM917484:ACO917484 AMI917484:AMK917484 AWE917484:AWG917484 BGA917484:BGC917484 BPW917484:BPY917484 BZS917484:BZU917484 CJO917484:CJQ917484 CTK917484:CTM917484 DDG917484:DDI917484 DNC917484:DNE917484 DWY917484:DXA917484 EGU917484:EGW917484 EQQ917484:EQS917484 FAM917484:FAO917484 FKI917484:FKK917484 FUE917484:FUG917484 GEA917484:GEC917484 GNW917484:GNY917484 GXS917484:GXU917484 HHO917484:HHQ917484 HRK917484:HRM917484 IBG917484:IBI917484 ILC917484:ILE917484 IUY917484:IVA917484 JEU917484:JEW917484 JOQ917484:JOS917484 JYM917484:JYO917484 KII917484:KIK917484 KSE917484:KSG917484 LCA917484:LCC917484 LLW917484:LLY917484 LVS917484:LVU917484 MFO917484:MFQ917484 MPK917484:MPM917484 MZG917484:MZI917484 NJC917484:NJE917484 NSY917484:NTA917484 OCU917484:OCW917484 OMQ917484:OMS917484 OWM917484:OWO917484 PGI917484:PGK917484 PQE917484:PQG917484 QAA917484:QAC917484 QJW917484:QJY917484 QTS917484:QTU917484 RDO917484:RDQ917484 RNK917484:RNM917484 RXG917484:RXI917484 SHC917484:SHE917484 SQY917484:SRA917484 TAU917484:TAW917484 TKQ917484:TKS917484 TUM917484:TUO917484 UEI917484:UEK917484 UOE917484:UOG917484 UYA917484:UYC917484 VHW917484:VHY917484 VRS917484:VRU917484 WBO917484:WBQ917484 WLK917484:WLM917484 WVG917484:WVI917484 C983020:E983020 IU983020:IW983020 SQ983020:SS983020 ACM983020:ACO983020 AMI983020:AMK983020 AWE983020:AWG983020 BGA983020:BGC983020 BPW983020:BPY983020 BZS983020:BZU983020 CJO983020:CJQ983020 CTK983020:CTM983020 DDG983020:DDI983020 DNC983020:DNE983020 DWY983020:DXA983020 EGU983020:EGW983020 EQQ983020:EQS983020 FAM983020:FAO983020 FKI983020:FKK983020 FUE983020:FUG983020 GEA983020:GEC983020 GNW983020:GNY983020 GXS983020:GXU983020 HHO983020:HHQ983020 HRK983020:HRM983020 IBG983020:IBI983020 ILC983020:ILE983020 IUY983020:IVA983020 JEU983020:JEW983020 JOQ983020:JOS983020 JYM983020:JYO983020 KII983020:KIK983020 KSE983020:KSG983020 LCA983020:LCC983020 LLW983020:LLY983020 LVS983020:LVU983020 MFO983020:MFQ983020 MPK983020:MPM983020 MZG983020:MZI983020 NJC983020:NJE983020 NSY983020:NTA983020 OCU983020:OCW983020 OMQ983020:OMS983020 OWM983020:OWO983020 PGI983020:PGK983020 PQE983020:PQG983020 QAA983020:QAC983020 QJW983020:QJY983020 QTS983020:QTU983020 RDO983020:RDQ983020 RNK983020:RNM983020 RXG983020:RXI983020 SHC983020:SHE983020 SQY983020:SRA983020 TAU983020:TAW983020 TKQ983020:TKS983020 TUM983020:TUO983020 UEI983020:UEK983020 UOE983020:UOG983020 UYA983020:UYC983020 VHW983020:VHY983020 VRS983020:VRU983020 WBO983020:WBQ983020 WLK983020:WLM983020">
      <formula1>",アクリアマット14K,アクリアサンカット14K(天井),アクリアブロー10K(天井),アクリアマット10K(100mm品),アクリアマット10K(90･65･50mm品),アクリアマット24K,アクリアネクスト14K,アクリアウール16K,アクリアウール24K,アクリアネクストα20K,アクリアマットα20K,アクリアウールα20K,アクリアウールα36K,"</formula1>
    </dataValidation>
    <dataValidation type="list" allowBlank="1" showInputMessage="1" prompt="野縁上に敷き込む場合には入力しません。" sqref="WLK983035:WLM983035 IV30:IX30 SR30:ST30 ACN30:ACP30 AMJ30:AML30 AWF30:AWH30 BGB30:BGD30 BPX30:BPZ30 BZT30:BZV30 CJP30:CJR30 CTL30:CTN30 DDH30:DDJ30 DND30:DNF30 DWZ30:DXB30 EGV30:EGX30 EQR30:EQT30 FAN30:FAP30 FKJ30:FKL30 FUF30:FUH30 GEB30:GED30 GNX30:GNZ30 GXT30:GXV30 HHP30:HHR30 HRL30:HRN30 IBH30:IBJ30 ILD30:ILF30 IUZ30:IVB30 JEV30:JEX30 JOR30:JOT30 JYN30:JYP30 KIJ30:KIL30 KSF30:KSH30 LCB30:LCD30 LLX30:LLZ30 LVT30:LVV30 MFP30:MFR30 MPL30:MPN30 MZH30:MZJ30 NJD30:NJF30 NSZ30:NTB30 OCV30:OCX30 OMR30:OMT30 OWN30:OWP30 PGJ30:PGL30 PQF30:PQH30 QAB30:QAD30 QJX30:QJZ30 QTT30:QTV30 RDP30:RDR30 RNL30:RNN30 RXH30:RXJ30 SHD30:SHF30 SQZ30:SRB30 TAV30:TAX30 TKR30:TKT30 TUN30:TUP30 UEJ30:UEL30 UOF30:UOH30 UYB30:UYD30 VHX30:VHZ30 VRT30:VRV30 WBP30:WBR30 WLL30:WLN30 WVH30:WVJ30 C65517:E65517 IU65517:IW65517 SQ65517:SS65517 ACM65517:ACO65517 AMI65517:AMK65517 AWE65517:AWG65517 BGA65517:BGC65517 BPW65517:BPY65517 BZS65517:BZU65517 CJO65517:CJQ65517 CTK65517:CTM65517 DDG65517:DDI65517 DNC65517:DNE65517 DWY65517:DXA65517 EGU65517:EGW65517 EQQ65517:EQS65517 FAM65517:FAO65517 FKI65517:FKK65517 FUE65517:FUG65517 GEA65517:GEC65517 GNW65517:GNY65517 GXS65517:GXU65517 HHO65517:HHQ65517 HRK65517:HRM65517 IBG65517:IBI65517 ILC65517:ILE65517 IUY65517:IVA65517 JEU65517:JEW65517 JOQ65517:JOS65517 JYM65517:JYO65517 KII65517:KIK65517 KSE65517:KSG65517 LCA65517:LCC65517 LLW65517:LLY65517 LVS65517:LVU65517 MFO65517:MFQ65517 MPK65517:MPM65517 MZG65517:MZI65517 NJC65517:NJE65517 NSY65517:NTA65517 OCU65517:OCW65517 OMQ65517:OMS65517 OWM65517:OWO65517 PGI65517:PGK65517 PQE65517:PQG65517 QAA65517:QAC65517 QJW65517:QJY65517 QTS65517:QTU65517 RDO65517:RDQ65517 RNK65517:RNM65517 RXG65517:RXI65517 SHC65517:SHE65517 SQY65517:SRA65517 TAU65517:TAW65517 TKQ65517:TKS65517 TUM65517:TUO65517 UEI65517:UEK65517 UOE65517:UOG65517 UYA65517:UYC65517 VHW65517:VHY65517 VRS65517:VRU65517 WBO65517:WBQ65517 WLK65517:WLM65517 WVG65517:WVI65517 C131053:E131053 IU131053:IW131053 SQ131053:SS131053 ACM131053:ACO131053 AMI131053:AMK131053 AWE131053:AWG131053 BGA131053:BGC131053 BPW131053:BPY131053 BZS131053:BZU131053 CJO131053:CJQ131053 CTK131053:CTM131053 DDG131053:DDI131053 DNC131053:DNE131053 DWY131053:DXA131053 EGU131053:EGW131053 EQQ131053:EQS131053 FAM131053:FAO131053 FKI131053:FKK131053 FUE131053:FUG131053 GEA131053:GEC131053 GNW131053:GNY131053 GXS131053:GXU131053 HHO131053:HHQ131053 HRK131053:HRM131053 IBG131053:IBI131053 ILC131053:ILE131053 IUY131053:IVA131053 JEU131053:JEW131053 JOQ131053:JOS131053 JYM131053:JYO131053 KII131053:KIK131053 KSE131053:KSG131053 LCA131053:LCC131053 LLW131053:LLY131053 LVS131053:LVU131053 MFO131053:MFQ131053 MPK131053:MPM131053 MZG131053:MZI131053 NJC131053:NJE131053 NSY131053:NTA131053 OCU131053:OCW131053 OMQ131053:OMS131053 OWM131053:OWO131053 PGI131053:PGK131053 PQE131053:PQG131053 QAA131053:QAC131053 QJW131053:QJY131053 QTS131053:QTU131053 RDO131053:RDQ131053 RNK131053:RNM131053 RXG131053:RXI131053 SHC131053:SHE131053 SQY131053:SRA131053 TAU131053:TAW131053 TKQ131053:TKS131053 TUM131053:TUO131053 UEI131053:UEK131053 UOE131053:UOG131053 UYA131053:UYC131053 VHW131053:VHY131053 VRS131053:VRU131053 WBO131053:WBQ131053 WLK131053:WLM131053 WVG131053:WVI131053 C196589:E196589 IU196589:IW196589 SQ196589:SS196589 ACM196589:ACO196589 AMI196589:AMK196589 AWE196589:AWG196589 BGA196589:BGC196589 BPW196589:BPY196589 BZS196589:BZU196589 CJO196589:CJQ196589 CTK196589:CTM196589 DDG196589:DDI196589 DNC196589:DNE196589 DWY196589:DXA196589 EGU196589:EGW196589 EQQ196589:EQS196589 FAM196589:FAO196589 FKI196589:FKK196589 FUE196589:FUG196589 GEA196589:GEC196589 GNW196589:GNY196589 GXS196589:GXU196589 HHO196589:HHQ196589 HRK196589:HRM196589 IBG196589:IBI196589 ILC196589:ILE196589 IUY196589:IVA196589 JEU196589:JEW196589 JOQ196589:JOS196589 JYM196589:JYO196589 KII196589:KIK196589 KSE196589:KSG196589 LCA196589:LCC196589 LLW196589:LLY196589 LVS196589:LVU196589 MFO196589:MFQ196589 MPK196589:MPM196589 MZG196589:MZI196589 NJC196589:NJE196589 NSY196589:NTA196589 OCU196589:OCW196589 OMQ196589:OMS196589 OWM196589:OWO196589 PGI196589:PGK196589 PQE196589:PQG196589 QAA196589:QAC196589 QJW196589:QJY196589 QTS196589:QTU196589 RDO196589:RDQ196589 RNK196589:RNM196589 RXG196589:RXI196589 SHC196589:SHE196589 SQY196589:SRA196589 TAU196589:TAW196589 TKQ196589:TKS196589 TUM196589:TUO196589 UEI196589:UEK196589 UOE196589:UOG196589 UYA196589:UYC196589 VHW196589:VHY196589 VRS196589:VRU196589 WBO196589:WBQ196589 WLK196589:WLM196589 WVG196589:WVI196589 C262125:E262125 IU262125:IW262125 SQ262125:SS262125 ACM262125:ACO262125 AMI262125:AMK262125 AWE262125:AWG262125 BGA262125:BGC262125 BPW262125:BPY262125 BZS262125:BZU262125 CJO262125:CJQ262125 CTK262125:CTM262125 DDG262125:DDI262125 DNC262125:DNE262125 DWY262125:DXA262125 EGU262125:EGW262125 EQQ262125:EQS262125 FAM262125:FAO262125 FKI262125:FKK262125 FUE262125:FUG262125 GEA262125:GEC262125 GNW262125:GNY262125 GXS262125:GXU262125 HHO262125:HHQ262125 HRK262125:HRM262125 IBG262125:IBI262125 ILC262125:ILE262125 IUY262125:IVA262125 JEU262125:JEW262125 JOQ262125:JOS262125 JYM262125:JYO262125 KII262125:KIK262125 KSE262125:KSG262125 LCA262125:LCC262125 LLW262125:LLY262125 LVS262125:LVU262125 MFO262125:MFQ262125 MPK262125:MPM262125 MZG262125:MZI262125 NJC262125:NJE262125 NSY262125:NTA262125 OCU262125:OCW262125 OMQ262125:OMS262125 OWM262125:OWO262125 PGI262125:PGK262125 PQE262125:PQG262125 QAA262125:QAC262125 QJW262125:QJY262125 QTS262125:QTU262125 RDO262125:RDQ262125 RNK262125:RNM262125 RXG262125:RXI262125 SHC262125:SHE262125 SQY262125:SRA262125 TAU262125:TAW262125 TKQ262125:TKS262125 TUM262125:TUO262125 UEI262125:UEK262125 UOE262125:UOG262125 UYA262125:UYC262125 VHW262125:VHY262125 VRS262125:VRU262125 WBO262125:WBQ262125 WLK262125:WLM262125 WVG262125:WVI262125 C327661:E327661 IU327661:IW327661 SQ327661:SS327661 ACM327661:ACO327661 AMI327661:AMK327661 AWE327661:AWG327661 BGA327661:BGC327661 BPW327661:BPY327661 BZS327661:BZU327661 CJO327661:CJQ327661 CTK327661:CTM327661 DDG327661:DDI327661 DNC327661:DNE327661 DWY327661:DXA327661 EGU327661:EGW327661 EQQ327661:EQS327661 FAM327661:FAO327661 FKI327661:FKK327661 FUE327661:FUG327661 GEA327661:GEC327661 GNW327661:GNY327661 GXS327661:GXU327661 HHO327661:HHQ327661 HRK327661:HRM327661 IBG327661:IBI327661 ILC327661:ILE327661 IUY327661:IVA327661 JEU327661:JEW327661 JOQ327661:JOS327661 JYM327661:JYO327661 KII327661:KIK327661 KSE327661:KSG327661 LCA327661:LCC327661 LLW327661:LLY327661 LVS327661:LVU327661 MFO327661:MFQ327661 MPK327661:MPM327661 MZG327661:MZI327661 NJC327661:NJE327661 NSY327661:NTA327661 OCU327661:OCW327661 OMQ327661:OMS327661 OWM327661:OWO327661 PGI327661:PGK327661 PQE327661:PQG327661 QAA327661:QAC327661 QJW327661:QJY327661 QTS327661:QTU327661 RDO327661:RDQ327661 RNK327661:RNM327661 RXG327661:RXI327661 SHC327661:SHE327661 SQY327661:SRA327661 TAU327661:TAW327661 TKQ327661:TKS327661 TUM327661:TUO327661 UEI327661:UEK327661 UOE327661:UOG327661 UYA327661:UYC327661 VHW327661:VHY327661 VRS327661:VRU327661 WBO327661:WBQ327661 WLK327661:WLM327661 WVG327661:WVI327661 C393197:E393197 IU393197:IW393197 SQ393197:SS393197 ACM393197:ACO393197 AMI393197:AMK393197 AWE393197:AWG393197 BGA393197:BGC393197 BPW393197:BPY393197 BZS393197:BZU393197 CJO393197:CJQ393197 CTK393197:CTM393197 DDG393197:DDI393197 DNC393197:DNE393197 DWY393197:DXA393197 EGU393197:EGW393197 EQQ393197:EQS393197 FAM393197:FAO393197 FKI393197:FKK393197 FUE393197:FUG393197 GEA393197:GEC393197 GNW393197:GNY393197 GXS393197:GXU393197 HHO393197:HHQ393197 HRK393197:HRM393197 IBG393197:IBI393197 ILC393197:ILE393197 IUY393197:IVA393197 JEU393197:JEW393197 JOQ393197:JOS393197 JYM393197:JYO393197 KII393197:KIK393197 KSE393197:KSG393197 LCA393197:LCC393197 LLW393197:LLY393197 LVS393197:LVU393197 MFO393197:MFQ393197 MPK393197:MPM393197 MZG393197:MZI393197 NJC393197:NJE393197 NSY393197:NTA393197 OCU393197:OCW393197 OMQ393197:OMS393197 OWM393197:OWO393197 PGI393197:PGK393197 PQE393197:PQG393197 QAA393197:QAC393197 QJW393197:QJY393197 QTS393197:QTU393197 RDO393197:RDQ393197 RNK393197:RNM393197 RXG393197:RXI393197 SHC393197:SHE393197 SQY393197:SRA393197 TAU393197:TAW393197 TKQ393197:TKS393197 TUM393197:TUO393197 UEI393197:UEK393197 UOE393197:UOG393197 UYA393197:UYC393197 VHW393197:VHY393197 VRS393197:VRU393197 WBO393197:WBQ393197 WLK393197:WLM393197 WVG393197:WVI393197 C458733:E458733 IU458733:IW458733 SQ458733:SS458733 ACM458733:ACO458733 AMI458733:AMK458733 AWE458733:AWG458733 BGA458733:BGC458733 BPW458733:BPY458733 BZS458733:BZU458733 CJO458733:CJQ458733 CTK458733:CTM458733 DDG458733:DDI458733 DNC458733:DNE458733 DWY458733:DXA458733 EGU458733:EGW458733 EQQ458733:EQS458733 FAM458733:FAO458733 FKI458733:FKK458733 FUE458733:FUG458733 GEA458733:GEC458733 GNW458733:GNY458733 GXS458733:GXU458733 HHO458733:HHQ458733 HRK458733:HRM458733 IBG458733:IBI458733 ILC458733:ILE458733 IUY458733:IVA458733 JEU458733:JEW458733 JOQ458733:JOS458733 JYM458733:JYO458733 KII458733:KIK458733 KSE458733:KSG458733 LCA458733:LCC458733 LLW458733:LLY458733 LVS458733:LVU458733 MFO458733:MFQ458733 MPK458733:MPM458733 MZG458733:MZI458733 NJC458733:NJE458733 NSY458733:NTA458733 OCU458733:OCW458733 OMQ458733:OMS458733 OWM458733:OWO458733 PGI458733:PGK458733 PQE458733:PQG458733 QAA458733:QAC458733 QJW458733:QJY458733 QTS458733:QTU458733 RDO458733:RDQ458733 RNK458733:RNM458733 RXG458733:RXI458733 SHC458733:SHE458733 SQY458733:SRA458733 TAU458733:TAW458733 TKQ458733:TKS458733 TUM458733:TUO458733 UEI458733:UEK458733 UOE458733:UOG458733 UYA458733:UYC458733 VHW458733:VHY458733 VRS458733:VRU458733 WBO458733:WBQ458733 WLK458733:WLM458733 WVG458733:WVI458733 C524269:E524269 IU524269:IW524269 SQ524269:SS524269 ACM524269:ACO524269 AMI524269:AMK524269 AWE524269:AWG524269 BGA524269:BGC524269 BPW524269:BPY524269 BZS524269:BZU524269 CJO524269:CJQ524269 CTK524269:CTM524269 DDG524269:DDI524269 DNC524269:DNE524269 DWY524269:DXA524269 EGU524269:EGW524269 EQQ524269:EQS524269 FAM524269:FAO524269 FKI524269:FKK524269 FUE524269:FUG524269 GEA524269:GEC524269 GNW524269:GNY524269 GXS524269:GXU524269 HHO524269:HHQ524269 HRK524269:HRM524269 IBG524269:IBI524269 ILC524269:ILE524269 IUY524269:IVA524269 JEU524269:JEW524269 JOQ524269:JOS524269 JYM524269:JYO524269 KII524269:KIK524269 KSE524269:KSG524269 LCA524269:LCC524269 LLW524269:LLY524269 LVS524269:LVU524269 MFO524269:MFQ524269 MPK524269:MPM524269 MZG524269:MZI524269 NJC524269:NJE524269 NSY524269:NTA524269 OCU524269:OCW524269 OMQ524269:OMS524269 OWM524269:OWO524269 PGI524269:PGK524269 PQE524269:PQG524269 QAA524269:QAC524269 QJW524269:QJY524269 QTS524269:QTU524269 RDO524269:RDQ524269 RNK524269:RNM524269 RXG524269:RXI524269 SHC524269:SHE524269 SQY524269:SRA524269 TAU524269:TAW524269 TKQ524269:TKS524269 TUM524269:TUO524269 UEI524269:UEK524269 UOE524269:UOG524269 UYA524269:UYC524269 VHW524269:VHY524269 VRS524269:VRU524269 WBO524269:WBQ524269 WLK524269:WLM524269 WVG524269:WVI524269 C589805:E589805 IU589805:IW589805 SQ589805:SS589805 ACM589805:ACO589805 AMI589805:AMK589805 AWE589805:AWG589805 BGA589805:BGC589805 BPW589805:BPY589805 BZS589805:BZU589805 CJO589805:CJQ589805 CTK589805:CTM589805 DDG589805:DDI589805 DNC589805:DNE589805 DWY589805:DXA589805 EGU589805:EGW589805 EQQ589805:EQS589805 FAM589805:FAO589805 FKI589805:FKK589805 FUE589805:FUG589805 GEA589805:GEC589805 GNW589805:GNY589805 GXS589805:GXU589805 HHO589805:HHQ589805 HRK589805:HRM589805 IBG589805:IBI589805 ILC589805:ILE589805 IUY589805:IVA589805 JEU589805:JEW589805 JOQ589805:JOS589805 JYM589805:JYO589805 KII589805:KIK589805 KSE589805:KSG589805 LCA589805:LCC589805 LLW589805:LLY589805 LVS589805:LVU589805 MFO589805:MFQ589805 MPK589805:MPM589805 MZG589805:MZI589805 NJC589805:NJE589805 NSY589805:NTA589805 OCU589805:OCW589805 OMQ589805:OMS589805 OWM589805:OWO589805 PGI589805:PGK589805 PQE589805:PQG589805 QAA589805:QAC589805 QJW589805:QJY589805 QTS589805:QTU589805 RDO589805:RDQ589805 RNK589805:RNM589805 RXG589805:RXI589805 SHC589805:SHE589805 SQY589805:SRA589805 TAU589805:TAW589805 TKQ589805:TKS589805 TUM589805:TUO589805 UEI589805:UEK589805 UOE589805:UOG589805 UYA589805:UYC589805 VHW589805:VHY589805 VRS589805:VRU589805 WBO589805:WBQ589805 WLK589805:WLM589805 WVG589805:WVI589805 C655341:E655341 IU655341:IW655341 SQ655341:SS655341 ACM655341:ACO655341 AMI655341:AMK655341 AWE655341:AWG655341 BGA655341:BGC655341 BPW655341:BPY655341 BZS655341:BZU655341 CJO655341:CJQ655341 CTK655341:CTM655341 DDG655341:DDI655341 DNC655341:DNE655341 DWY655341:DXA655341 EGU655341:EGW655341 EQQ655341:EQS655341 FAM655341:FAO655341 FKI655341:FKK655341 FUE655341:FUG655341 GEA655341:GEC655341 GNW655341:GNY655341 GXS655341:GXU655341 HHO655341:HHQ655341 HRK655341:HRM655341 IBG655341:IBI655341 ILC655341:ILE655341 IUY655341:IVA655341 JEU655341:JEW655341 JOQ655341:JOS655341 JYM655341:JYO655341 KII655341:KIK655341 KSE655341:KSG655341 LCA655341:LCC655341 LLW655341:LLY655341 LVS655341:LVU655341 MFO655341:MFQ655341 MPK655341:MPM655341 MZG655341:MZI655341 NJC655341:NJE655341 NSY655341:NTA655341 OCU655341:OCW655341 OMQ655341:OMS655341 OWM655341:OWO655341 PGI655341:PGK655341 PQE655341:PQG655341 QAA655341:QAC655341 QJW655341:QJY655341 QTS655341:QTU655341 RDO655341:RDQ655341 RNK655341:RNM655341 RXG655341:RXI655341 SHC655341:SHE655341 SQY655341:SRA655341 TAU655341:TAW655341 TKQ655341:TKS655341 TUM655341:TUO655341 UEI655341:UEK655341 UOE655341:UOG655341 UYA655341:UYC655341 VHW655341:VHY655341 VRS655341:VRU655341 WBO655341:WBQ655341 WLK655341:WLM655341 WVG655341:WVI655341 C720877:E720877 IU720877:IW720877 SQ720877:SS720877 ACM720877:ACO720877 AMI720877:AMK720877 AWE720877:AWG720877 BGA720877:BGC720877 BPW720877:BPY720877 BZS720877:BZU720877 CJO720877:CJQ720877 CTK720877:CTM720877 DDG720877:DDI720877 DNC720877:DNE720877 DWY720877:DXA720877 EGU720877:EGW720877 EQQ720877:EQS720877 FAM720877:FAO720877 FKI720877:FKK720877 FUE720877:FUG720877 GEA720877:GEC720877 GNW720877:GNY720877 GXS720877:GXU720877 HHO720877:HHQ720877 HRK720877:HRM720877 IBG720877:IBI720877 ILC720877:ILE720877 IUY720877:IVA720877 JEU720877:JEW720877 JOQ720877:JOS720877 JYM720877:JYO720877 KII720877:KIK720877 KSE720877:KSG720877 LCA720877:LCC720877 LLW720877:LLY720877 LVS720877:LVU720877 MFO720877:MFQ720877 MPK720877:MPM720877 MZG720877:MZI720877 NJC720877:NJE720877 NSY720877:NTA720877 OCU720877:OCW720877 OMQ720877:OMS720877 OWM720877:OWO720877 PGI720877:PGK720877 PQE720877:PQG720877 QAA720877:QAC720877 QJW720877:QJY720877 QTS720877:QTU720877 RDO720877:RDQ720877 RNK720877:RNM720877 RXG720877:RXI720877 SHC720877:SHE720877 SQY720877:SRA720877 TAU720877:TAW720877 TKQ720877:TKS720877 TUM720877:TUO720877 UEI720877:UEK720877 UOE720877:UOG720877 UYA720877:UYC720877 VHW720877:VHY720877 VRS720877:VRU720877 WBO720877:WBQ720877 WLK720877:WLM720877 WVG720877:WVI720877 C786413:E786413 IU786413:IW786413 SQ786413:SS786413 ACM786413:ACO786413 AMI786413:AMK786413 AWE786413:AWG786413 BGA786413:BGC786413 BPW786413:BPY786413 BZS786413:BZU786413 CJO786413:CJQ786413 CTK786413:CTM786413 DDG786413:DDI786413 DNC786413:DNE786413 DWY786413:DXA786413 EGU786413:EGW786413 EQQ786413:EQS786413 FAM786413:FAO786413 FKI786413:FKK786413 FUE786413:FUG786413 GEA786413:GEC786413 GNW786413:GNY786413 GXS786413:GXU786413 HHO786413:HHQ786413 HRK786413:HRM786413 IBG786413:IBI786413 ILC786413:ILE786413 IUY786413:IVA786413 JEU786413:JEW786413 JOQ786413:JOS786413 JYM786413:JYO786413 KII786413:KIK786413 KSE786413:KSG786413 LCA786413:LCC786413 LLW786413:LLY786413 LVS786413:LVU786413 MFO786413:MFQ786413 MPK786413:MPM786413 MZG786413:MZI786413 NJC786413:NJE786413 NSY786413:NTA786413 OCU786413:OCW786413 OMQ786413:OMS786413 OWM786413:OWO786413 PGI786413:PGK786413 PQE786413:PQG786413 QAA786413:QAC786413 QJW786413:QJY786413 QTS786413:QTU786413 RDO786413:RDQ786413 RNK786413:RNM786413 RXG786413:RXI786413 SHC786413:SHE786413 SQY786413:SRA786413 TAU786413:TAW786413 TKQ786413:TKS786413 TUM786413:TUO786413 UEI786413:UEK786413 UOE786413:UOG786413 UYA786413:UYC786413 VHW786413:VHY786413 VRS786413:VRU786413 WBO786413:WBQ786413 WLK786413:WLM786413 WVG786413:WVI786413 C851949:E851949 IU851949:IW851949 SQ851949:SS851949 ACM851949:ACO851949 AMI851949:AMK851949 AWE851949:AWG851949 BGA851949:BGC851949 BPW851949:BPY851949 BZS851949:BZU851949 CJO851949:CJQ851949 CTK851949:CTM851949 DDG851949:DDI851949 DNC851949:DNE851949 DWY851949:DXA851949 EGU851949:EGW851949 EQQ851949:EQS851949 FAM851949:FAO851949 FKI851949:FKK851949 FUE851949:FUG851949 GEA851949:GEC851949 GNW851949:GNY851949 GXS851949:GXU851949 HHO851949:HHQ851949 HRK851949:HRM851949 IBG851949:IBI851949 ILC851949:ILE851949 IUY851949:IVA851949 JEU851949:JEW851949 JOQ851949:JOS851949 JYM851949:JYO851949 KII851949:KIK851949 KSE851949:KSG851949 LCA851949:LCC851949 LLW851949:LLY851949 LVS851949:LVU851949 MFO851949:MFQ851949 MPK851949:MPM851949 MZG851949:MZI851949 NJC851949:NJE851949 NSY851949:NTA851949 OCU851949:OCW851949 OMQ851949:OMS851949 OWM851949:OWO851949 PGI851949:PGK851949 PQE851949:PQG851949 QAA851949:QAC851949 QJW851949:QJY851949 QTS851949:QTU851949 RDO851949:RDQ851949 RNK851949:RNM851949 RXG851949:RXI851949 SHC851949:SHE851949 SQY851949:SRA851949 TAU851949:TAW851949 TKQ851949:TKS851949 TUM851949:TUO851949 UEI851949:UEK851949 UOE851949:UOG851949 UYA851949:UYC851949 VHW851949:VHY851949 VRS851949:VRU851949 WBO851949:WBQ851949 WLK851949:WLM851949 WVG851949:WVI851949 C917485:E917485 IU917485:IW917485 SQ917485:SS917485 ACM917485:ACO917485 AMI917485:AMK917485 AWE917485:AWG917485 BGA917485:BGC917485 BPW917485:BPY917485 BZS917485:BZU917485 CJO917485:CJQ917485 CTK917485:CTM917485 DDG917485:DDI917485 DNC917485:DNE917485 DWY917485:DXA917485 EGU917485:EGW917485 EQQ917485:EQS917485 FAM917485:FAO917485 FKI917485:FKK917485 FUE917485:FUG917485 GEA917485:GEC917485 GNW917485:GNY917485 GXS917485:GXU917485 HHO917485:HHQ917485 HRK917485:HRM917485 IBG917485:IBI917485 ILC917485:ILE917485 IUY917485:IVA917485 JEU917485:JEW917485 JOQ917485:JOS917485 JYM917485:JYO917485 KII917485:KIK917485 KSE917485:KSG917485 LCA917485:LCC917485 LLW917485:LLY917485 LVS917485:LVU917485 MFO917485:MFQ917485 MPK917485:MPM917485 MZG917485:MZI917485 NJC917485:NJE917485 NSY917485:NTA917485 OCU917485:OCW917485 OMQ917485:OMS917485 OWM917485:OWO917485 PGI917485:PGK917485 PQE917485:PQG917485 QAA917485:QAC917485 QJW917485:QJY917485 QTS917485:QTU917485 RDO917485:RDQ917485 RNK917485:RNM917485 RXG917485:RXI917485 SHC917485:SHE917485 SQY917485:SRA917485 TAU917485:TAW917485 TKQ917485:TKS917485 TUM917485:TUO917485 UEI917485:UEK917485 UOE917485:UOG917485 UYA917485:UYC917485 VHW917485:VHY917485 VRS917485:VRU917485 WBO917485:WBQ917485 WLK917485:WLM917485 WVG917485:WVI917485 C983021:E983021 IU983021:IW983021 SQ983021:SS983021 ACM983021:ACO983021 AMI983021:AMK983021 AWE983021:AWG983021 BGA983021:BGC983021 BPW983021:BPY983021 BZS983021:BZU983021 CJO983021:CJQ983021 CTK983021:CTM983021 DDG983021:DDI983021 DNC983021:DNE983021 DWY983021:DXA983021 EGU983021:EGW983021 EQQ983021:EQS983021 FAM983021:FAO983021 FKI983021:FKK983021 FUE983021:FUG983021 GEA983021:GEC983021 GNW983021:GNY983021 GXS983021:GXU983021 HHO983021:HHQ983021 HRK983021:HRM983021 IBG983021:IBI983021 ILC983021:ILE983021 IUY983021:IVA983021 JEU983021:JEW983021 JOQ983021:JOS983021 JYM983021:JYO983021 KII983021:KIK983021 KSE983021:KSG983021 LCA983021:LCC983021 LLW983021:LLY983021 LVS983021:LVU983021 MFO983021:MFQ983021 MPK983021:MPM983021 MZG983021:MZI983021 NJC983021:NJE983021 NSY983021:NTA983021 OCU983021:OCW983021 OMQ983021:OMS983021 OWM983021:OWO983021 PGI983021:PGK983021 PQE983021:PQG983021 QAA983021:QAC983021 QJW983021:QJY983021 QTS983021:QTU983021 RDO983021:RDQ983021 RNK983021:RNM983021 RXG983021:RXI983021 SHC983021:SHE983021 SQY983021:SRA983021 TAU983021:TAW983021 TKQ983021:TKS983021 TUM983021:TUO983021 UEI983021:UEK983021 UOE983021:UOG983021 UYA983021:UYC983021 VHW983021:VHY983021 VRS983021:VRU983021 WBO983021:WBQ983021 WLK983021:WLM983021 WVG983021:WVI983021 WVG983035:WVI983035 C65531:E65531 IU65531:IW65531 SQ65531:SS65531 ACM65531:ACO65531 AMI65531:AMK65531 AWE65531:AWG65531 BGA65531:BGC65531 BPW65531:BPY65531 BZS65531:BZU65531 CJO65531:CJQ65531 CTK65531:CTM65531 DDG65531:DDI65531 DNC65531:DNE65531 DWY65531:DXA65531 EGU65531:EGW65531 EQQ65531:EQS65531 FAM65531:FAO65531 FKI65531:FKK65531 FUE65531:FUG65531 GEA65531:GEC65531 GNW65531:GNY65531 GXS65531:GXU65531 HHO65531:HHQ65531 HRK65531:HRM65531 IBG65531:IBI65531 ILC65531:ILE65531 IUY65531:IVA65531 JEU65531:JEW65531 JOQ65531:JOS65531 JYM65531:JYO65531 KII65531:KIK65531 KSE65531:KSG65531 LCA65531:LCC65531 LLW65531:LLY65531 LVS65531:LVU65531 MFO65531:MFQ65531 MPK65531:MPM65531 MZG65531:MZI65531 NJC65531:NJE65531 NSY65531:NTA65531 OCU65531:OCW65531 OMQ65531:OMS65531 OWM65531:OWO65531 PGI65531:PGK65531 PQE65531:PQG65531 QAA65531:QAC65531 QJW65531:QJY65531 QTS65531:QTU65531 RDO65531:RDQ65531 RNK65531:RNM65531 RXG65531:RXI65531 SHC65531:SHE65531 SQY65531:SRA65531 TAU65531:TAW65531 TKQ65531:TKS65531 TUM65531:TUO65531 UEI65531:UEK65531 UOE65531:UOG65531 UYA65531:UYC65531 VHW65531:VHY65531 VRS65531:VRU65531 WBO65531:WBQ65531 WLK65531:WLM65531 WVG65531:WVI65531 C131067:E131067 IU131067:IW131067 SQ131067:SS131067 ACM131067:ACO131067 AMI131067:AMK131067 AWE131067:AWG131067 BGA131067:BGC131067 BPW131067:BPY131067 BZS131067:BZU131067 CJO131067:CJQ131067 CTK131067:CTM131067 DDG131067:DDI131067 DNC131067:DNE131067 DWY131067:DXA131067 EGU131067:EGW131067 EQQ131067:EQS131067 FAM131067:FAO131067 FKI131067:FKK131067 FUE131067:FUG131067 GEA131067:GEC131067 GNW131067:GNY131067 GXS131067:GXU131067 HHO131067:HHQ131067 HRK131067:HRM131067 IBG131067:IBI131067 ILC131067:ILE131067 IUY131067:IVA131067 JEU131067:JEW131067 JOQ131067:JOS131067 JYM131067:JYO131067 KII131067:KIK131067 KSE131067:KSG131067 LCA131067:LCC131067 LLW131067:LLY131067 LVS131067:LVU131067 MFO131067:MFQ131067 MPK131067:MPM131067 MZG131067:MZI131067 NJC131067:NJE131067 NSY131067:NTA131067 OCU131067:OCW131067 OMQ131067:OMS131067 OWM131067:OWO131067 PGI131067:PGK131067 PQE131067:PQG131067 QAA131067:QAC131067 QJW131067:QJY131067 QTS131067:QTU131067 RDO131067:RDQ131067 RNK131067:RNM131067 RXG131067:RXI131067 SHC131067:SHE131067 SQY131067:SRA131067 TAU131067:TAW131067 TKQ131067:TKS131067 TUM131067:TUO131067 UEI131067:UEK131067 UOE131067:UOG131067 UYA131067:UYC131067 VHW131067:VHY131067 VRS131067:VRU131067 WBO131067:WBQ131067 WLK131067:WLM131067 WVG131067:WVI131067 C196603:E196603 IU196603:IW196603 SQ196603:SS196603 ACM196603:ACO196603 AMI196603:AMK196603 AWE196603:AWG196603 BGA196603:BGC196603 BPW196603:BPY196603 BZS196603:BZU196603 CJO196603:CJQ196603 CTK196603:CTM196603 DDG196603:DDI196603 DNC196603:DNE196603 DWY196603:DXA196603 EGU196603:EGW196603 EQQ196603:EQS196603 FAM196603:FAO196603 FKI196603:FKK196603 FUE196603:FUG196603 GEA196603:GEC196603 GNW196603:GNY196603 GXS196603:GXU196603 HHO196603:HHQ196603 HRK196603:HRM196603 IBG196603:IBI196603 ILC196603:ILE196603 IUY196603:IVA196603 JEU196603:JEW196603 JOQ196603:JOS196603 JYM196603:JYO196603 KII196603:KIK196603 KSE196603:KSG196603 LCA196603:LCC196603 LLW196603:LLY196603 LVS196603:LVU196603 MFO196603:MFQ196603 MPK196603:MPM196603 MZG196603:MZI196603 NJC196603:NJE196603 NSY196603:NTA196603 OCU196603:OCW196603 OMQ196603:OMS196603 OWM196603:OWO196603 PGI196603:PGK196603 PQE196603:PQG196603 QAA196603:QAC196603 QJW196603:QJY196603 QTS196603:QTU196603 RDO196603:RDQ196603 RNK196603:RNM196603 RXG196603:RXI196603 SHC196603:SHE196603 SQY196603:SRA196603 TAU196603:TAW196603 TKQ196603:TKS196603 TUM196603:TUO196603 UEI196603:UEK196603 UOE196603:UOG196603 UYA196603:UYC196603 VHW196603:VHY196603 VRS196603:VRU196603 WBO196603:WBQ196603 WLK196603:WLM196603 WVG196603:WVI196603 C262139:E262139 IU262139:IW262139 SQ262139:SS262139 ACM262139:ACO262139 AMI262139:AMK262139 AWE262139:AWG262139 BGA262139:BGC262139 BPW262139:BPY262139 BZS262139:BZU262139 CJO262139:CJQ262139 CTK262139:CTM262139 DDG262139:DDI262139 DNC262139:DNE262139 DWY262139:DXA262139 EGU262139:EGW262139 EQQ262139:EQS262139 FAM262139:FAO262139 FKI262139:FKK262139 FUE262139:FUG262139 GEA262139:GEC262139 GNW262139:GNY262139 GXS262139:GXU262139 HHO262139:HHQ262139 HRK262139:HRM262139 IBG262139:IBI262139 ILC262139:ILE262139 IUY262139:IVA262139 JEU262139:JEW262139 JOQ262139:JOS262139 JYM262139:JYO262139 KII262139:KIK262139 KSE262139:KSG262139 LCA262139:LCC262139 LLW262139:LLY262139 LVS262139:LVU262139 MFO262139:MFQ262139 MPK262139:MPM262139 MZG262139:MZI262139 NJC262139:NJE262139 NSY262139:NTA262139 OCU262139:OCW262139 OMQ262139:OMS262139 OWM262139:OWO262139 PGI262139:PGK262139 PQE262139:PQG262139 QAA262139:QAC262139 QJW262139:QJY262139 QTS262139:QTU262139 RDO262139:RDQ262139 RNK262139:RNM262139 RXG262139:RXI262139 SHC262139:SHE262139 SQY262139:SRA262139 TAU262139:TAW262139 TKQ262139:TKS262139 TUM262139:TUO262139 UEI262139:UEK262139 UOE262139:UOG262139 UYA262139:UYC262139 VHW262139:VHY262139 VRS262139:VRU262139 WBO262139:WBQ262139 WLK262139:WLM262139 WVG262139:WVI262139 C327675:E327675 IU327675:IW327675 SQ327675:SS327675 ACM327675:ACO327675 AMI327675:AMK327675 AWE327675:AWG327675 BGA327675:BGC327675 BPW327675:BPY327675 BZS327675:BZU327675 CJO327675:CJQ327675 CTK327675:CTM327675 DDG327675:DDI327675 DNC327675:DNE327675 DWY327675:DXA327675 EGU327675:EGW327675 EQQ327675:EQS327675 FAM327675:FAO327675 FKI327675:FKK327675 FUE327675:FUG327675 GEA327675:GEC327675 GNW327675:GNY327675 GXS327675:GXU327675 HHO327675:HHQ327675 HRK327675:HRM327675 IBG327675:IBI327675 ILC327675:ILE327675 IUY327675:IVA327675 JEU327675:JEW327675 JOQ327675:JOS327675 JYM327675:JYO327675 KII327675:KIK327675 KSE327675:KSG327675 LCA327675:LCC327675 LLW327675:LLY327675 LVS327675:LVU327675 MFO327675:MFQ327675 MPK327675:MPM327675 MZG327675:MZI327675 NJC327675:NJE327675 NSY327675:NTA327675 OCU327675:OCW327675 OMQ327675:OMS327675 OWM327675:OWO327675 PGI327675:PGK327675 PQE327675:PQG327675 QAA327675:QAC327675 QJW327675:QJY327675 QTS327675:QTU327675 RDO327675:RDQ327675 RNK327675:RNM327675 RXG327675:RXI327675 SHC327675:SHE327675 SQY327675:SRA327675 TAU327675:TAW327675 TKQ327675:TKS327675 TUM327675:TUO327675 UEI327675:UEK327675 UOE327675:UOG327675 UYA327675:UYC327675 VHW327675:VHY327675 VRS327675:VRU327675 WBO327675:WBQ327675 WLK327675:WLM327675 WVG327675:WVI327675 C393211:E393211 IU393211:IW393211 SQ393211:SS393211 ACM393211:ACO393211 AMI393211:AMK393211 AWE393211:AWG393211 BGA393211:BGC393211 BPW393211:BPY393211 BZS393211:BZU393211 CJO393211:CJQ393211 CTK393211:CTM393211 DDG393211:DDI393211 DNC393211:DNE393211 DWY393211:DXA393211 EGU393211:EGW393211 EQQ393211:EQS393211 FAM393211:FAO393211 FKI393211:FKK393211 FUE393211:FUG393211 GEA393211:GEC393211 GNW393211:GNY393211 GXS393211:GXU393211 HHO393211:HHQ393211 HRK393211:HRM393211 IBG393211:IBI393211 ILC393211:ILE393211 IUY393211:IVA393211 JEU393211:JEW393211 JOQ393211:JOS393211 JYM393211:JYO393211 KII393211:KIK393211 KSE393211:KSG393211 LCA393211:LCC393211 LLW393211:LLY393211 LVS393211:LVU393211 MFO393211:MFQ393211 MPK393211:MPM393211 MZG393211:MZI393211 NJC393211:NJE393211 NSY393211:NTA393211 OCU393211:OCW393211 OMQ393211:OMS393211 OWM393211:OWO393211 PGI393211:PGK393211 PQE393211:PQG393211 QAA393211:QAC393211 QJW393211:QJY393211 QTS393211:QTU393211 RDO393211:RDQ393211 RNK393211:RNM393211 RXG393211:RXI393211 SHC393211:SHE393211 SQY393211:SRA393211 TAU393211:TAW393211 TKQ393211:TKS393211 TUM393211:TUO393211 UEI393211:UEK393211 UOE393211:UOG393211 UYA393211:UYC393211 VHW393211:VHY393211 VRS393211:VRU393211 WBO393211:WBQ393211 WLK393211:WLM393211 WVG393211:WVI393211 C458747:E458747 IU458747:IW458747 SQ458747:SS458747 ACM458747:ACO458747 AMI458747:AMK458747 AWE458747:AWG458747 BGA458747:BGC458747 BPW458747:BPY458747 BZS458747:BZU458747 CJO458747:CJQ458747 CTK458747:CTM458747 DDG458747:DDI458747 DNC458747:DNE458747 DWY458747:DXA458747 EGU458747:EGW458747 EQQ458747:EQS458747 FAM458747:FAO458747 FKI458747:FKK458747 FUE458747:FUG458747 GEA458747:GEC458747 GNW458747:GNY458747 GXS458747:GXU458747 HHO458747:HHQ458747 HRK458747:HRM458747 IBG458747:IBI458747 ILC458747:ILE458747 IUY458747:IVA458747 JEU458747:JEW458747 JOQ458747:JOS458747 JYM458747:JYO458747 KII458747:KIK458747 KSE458747:KSG458747 LCA458747:LCC458747 LLW458747:LLY458747 LVS458747:LVU458747 MFO458747:MFQ458747 MPK458747:MPM458747 MZG458747:MZI458747 NJC458747:NJE458747 NSY458747:NTA458747 OCU458747:OCW458747 OMQ458747:OMS458747 OWM458747:OWO458747 PGI458747:PGK458747 PQE458747:PQG458747 QAA458747:QAC458747 QJW458747:QJY458747 QTS458747:QTU458747 RDO458747:RDQ458747 RNK458747:RNM458747 RXG458747:RXI458747 SHC458747:SHE458747 SQY458747:SRA458747 TAU458747:TAW458747 TKQ458747:TKS458747 TUM458747:TUO458747 UEI458747:UEK458747 UOE458747:UOG458747 UYA458747:UYC458747 VHW458747:VHY458747 VRS458747:VRU458747 WBO458747:WBQ458747 WLK458747:WLM458747 WVG458747:WVI458747 C524283:E524283 IU524283:IW524283 SQ524283:SS524283 ACM524283:ACO524283 AMI524283:AMK524283 AWE524283:AWG524283 BGA524283:BGC524283 BPW524283:BPY524283 BZS524283:BZU524283 CJO524283:CJQ524283 CTK524283:CTM524283 DDG524283:DDI524283 DNC524283:DNE524283 DWY524283:DXA524283 EGU524283:EGW524283 EQQ524283:EQS524283 FAM524283:FAO524283 FKI524283:FKK524283 FUE524283:FUG524283 GEA524283:GEC524283 GNW524283:GNY524283 GXS524283:GXU524283 HHO524283:HHQ524283 HRK524283:HRM524283 IBG524283:IBI524283 ILC524283:ILE524283 IUY524283:IVA524283 JEU524283:JEW524283 JOQ524283:JOS524283 JYM524283:JYO524283 KII524283:KIK524283 KSE524283:KSG524283 LCA524283:LCC524283 LLW524283:LLY524283 LVS524283:LVU524283 MFO524283:MFQ524283 MPK524283:MPM524283 MZG524283:MZI524283 NJC524283:NJE524283 NSY524283:NTA524283 OCU524283:OCW524283 OMQ524283:OMS524283 OWM524283:OWO524283 PGI524283:PGK524283 PQE524283:PQG524283 QAA524283:QAC524283 QJW524283:QJY524283 QTS524283:QTU524283 RDO524283:RDQ524283 RNK524283:RNM524283 RXG524283:RXI524283 SHC524283:SHE524283 SQY524283:SRA524283 TAU524283:TAW524283 TKQ524283:TKS524283 TUM524283:TUO524283 UEI524283:UEK524283 UOE524283:UOG524283 UYA524283:UYC524283 VHW524283:VHY524283 VRS524283:VRU524283 WBO524283:WBQ524283 WLK524283:WLM524283 WVG524283:WVI524283 C589819:E589819 IU589819:IW589819 SQ589819:SS589819 ACM589819:ACO589819 AMI589819:AMK589819 AWE589819:AWG589819 BGA589819:BGC589819 BPW589819:BPY589819 BZS589819:BZU589819 CJO589819:CJQ589819 CTK589819:CTM589819 DDG589819:DDI589819 DNC589819:DNE589819 DWY589819:DXA589819 EGU589819:EGW589819 EQQ589819:EQS589819 FAM589819:FAO589819 FKI589819:FKK589819 FUE589819:FUG589819 GEA589819:GEC589819 GNW589819:GNY589819 GXS589819:GXU589819 HHO589819:HHQ589819 HRK589819:HRM589819 IBG589819:IBI589819 ILC589819:ILE589819 IUY589819:IVA589819 JEU589819:JEW589819 JOQ589819:JOS589819 JYM589819:JYO589819 KII589819:KIK589819 KSE589819:KSG589819 LCA589819:LCC589819 LLW589819:LLY589819 LVS589819:LVU589819 MFO589819:MFQ589819 MPK589819:MPM589819 MZG589819:MZI589819 NJC589819:NJE589819 NSY589819:NTA589819 OCU589819:OCW589819 OMQ589819:OMS589819 OWM589819:OWO589819 PGI589819:PGK589819 PQE589819:PQG589819 QAA589819:QAC589819 QJW589819:QJY589819 QTS589819:QTU589819 RDO589819:RDQ589819 RNK589819:RNM589819 RXG589819:RXI589819 SHC589819:SHE589819 SQY589819:SRA589819 TAU589819:TAW589819 TKQ589819:TKS589819 TUM589819:TUO589819 UEI589819:UEK589819 UOE589819:UOG589819 UYA589819:UYC589819 VHW589819:VHY589819 VRS589819:VRU589819 WBO589819:WBQ589819 WLK589819:WLM589819 WVG589819:WVI589819 C655355:E655355 IU655355:IW655355 SQ655355:SS655355 ACM655355:ACO655355 AMI655355:AMK655355 AWE655355:AWG655355 BGA655355:BGC655355 BPW655355:BPY655355 BZS655355:BZU655355 CJO655355:CJQ655355 CTK655355:CTM655355 DDG655355:DDI655355 DNC655355:DNE655355 DWY655355:DXA655355 EGU655355:EGW655355 EQQ655355:EQS655355 FAM655355:FAO655355 FKI655355:FKK655355 FUE655355:FUG655355 GEA655355:GEC655355 GNW655355:GNY655355 GXS655355:GXU655355 HHO655355:HHQ655355 HRK655355:HRM655355 IBG655355:IBI655355 ILC655355:ILE655355 IUY655355:IVA655355 JEU655355:JEW655355 JOQ655355:JOS655355 JYM655355:JYO655355 KII655355:KIK655355 KSE655355:KSG655355 LCA655355:LCC655355 LLW655355:LLY655355 LVS655355:LVU655355 MFO655355:MFQ655355 MPK655355:MPM655355 MZG655355:MZI655355 NJC655355:NJE655355 NSY655355:NTA655355 OCU655355:OCW655355 OMQ655355:OMS655355 OWM655355:OWO655355 PGI655355:PGK655355 PQE655355:PQG655355 QAA655355:QAC655355 QJW655355:QJY655355 QTS655355:QTU655355 RDO655355:RDQ655355 RNK655355:RNM655355 RXG655355:RXI655355 SHC655355:SHE655355 SQY655355:SRA655355 TAU655355:TAW655355 TKQ655355:TKS655355 TUM655355:TUO655355 UEI655355:UEK655355 UOE655355:UOG655355 UYA655355:UYC655355 VHW655355:VHY655355 VRS655355:VRU655355 WBO655355:WBQ655355 WLK655355:WLM655355 WVG655355:WVI655355 C720891:E720891 IU720891:IW720891 SQ720891:SS720891 ACM720891:ACO720891 AMI720891:AMK720891 AWE720891:AWG720891 BGA720891:BGC720891 BPW720891:BPY720891 BZS720891:BZU720891 CJO720891:CJQ720891 CTK720891:CTM720891 DDG720891:DDI720891 DNC720891:DNE720891 DWY720891:DXA720891 EGU720891:EGW720891 EQQ720891:EQS720891 FAM720891:FAO720891 FKI720891:FKK720891 FUE720891:FUG720891 GEA720891:GEC720891 GNW720891:GNY720891 GXS720891:GXU720891 HHO720891:HHQ720891 HRK720891:HRM720891 IBG720891:IBI720891 ILC720891:ILE720891 IUY720891:IVA720891 JEU720891:JEW720891 JOQ720891:JOS720891 JYM720891:JYO720891 KII720891:KIK720891 KSE720891:KSG720891 LCA720891:LCC720891 LLW720891:LLY720891 LVS720891:LVU720891 MFO720891:MFQ720891 MPK720891:MPM720891 MZG720891:MZI720891 NJC720891:NJE720891 NSY720891:NTA720891 OCU720891:OCW720891 OMQ720891:OMS720891 OWM720891:OWO720891 PGI720891:PGK720891 PQE720891:PQG720891 QAA720891:QAC720891 QJW720891:QJY720891 QTS720891:QTU720891 RDO720891:RDQ720891 RNK720891:RNM720891 RXG720891:RXI720891 SHC720891:SHE720891 SQY720891:SRA720891 TAU720891:TAW720891 TKQ720891:TKS720891 TUM720891:TUO720891 UEI720891:UEK720891 UOE720891:UOG720891 UYA720891:UYC720891 VHW720891:VHY720891 VRS720891:VRU720891 WBO720891:WBQ720891 WLK720891:WLM720891 WVG720891:WVI720891 C786427:E786427 IU786427:IW786427 SQ786427:SS786427 ACM786427:ACO786427 AMI786427:AMK786427 AWE786427:AWG786427 BGA786427:BGC786427 BPW786427:BPY786427 BZS786427:BZU786427 CJO786427:CJQ786427 CTK786427:CTM786427 DDG786427:DDI786427 DNC786427:DNE786427 DWY786427:DXA786427 EGU786427:EGW786427 EQQ786427:EQS786427 FAM786427:FAO786427 FKI786427:FKK786427 FUE786427:FUG786427 GEA786427:GEC786427 GNW786427:GNY786427 GXS786427:GXU786427 HHO786427:HHQ786427 HRK786427:HRM786427 IBG786427:IBI786427 ILC786427:ILE786427 IUY786427:IVA786427 JEU786427:JEW786427 JOQ786427:JOS786427 JYM786427:JYO786427 KII786427:KIK786427 KSE786427:KSG786427 LCA786427:LCC786427 LLW786427:LLY786427 LVS786427:LVU786427 MFO786427:MFQ786427 MPK786427:MPM786427 MZG786427:MZI786427 NJC786427:NJE786427 NSY786427:NTA786427 OCU786427:OCW786427 OMQ786427:OMS786427 OWM786427:OWO786427 PGI786427:PGK786427 PQE786427:PQG786427 QAA786427:QAC786427 QJW786427:QJY786427 QTS786427:QTU786427 RDO786427:RDQ786427 RNK786427:RNM786427 RXG786427:RXI786427 SHC786427:SHE786427 SQY786427:SRA786427 TAU786427:TAW786427 TKQ786427:TKS786427 TUM786427:TUO786427 UEI786427:UEK786427 UOE786427:UOG786427 UYA786427:UYC786427 VHW786427:VHY786427 VRS786427:VRU786427 WBO786427:WBQ786427 WLK786427:WLM786427 WVG786427:WVI786427 C851963:E851963 IU851963:IW851963 SQ851963:SS851963 ACM851963:ACO851963 AMI851963:AMK851963 AWE851963:AWG851963 BGA851963:BGC851963 BPW851963:BPY851963 BZS851963:BZU851963 CJO851963:CJQ851963 CTK851963:CTM851963 DDG851963:DDI851963 DNC851963:DNE851963 DWY851963:DXA851963 EGU851963:EGW851963 EQQ851963:EQS851963 FAM851963:FAO851963 FKI851963:FKK851963 FUE851963:FUG851963 GEA851963:GEC851963 GNW851963:GNY851963 GXS851963:GXU851963 HHO851963:HHQ851963 HRK851963:HRM851963 IBG851963:IBI851963 ILC851963:ILE851963 IUY851963:IVA851963 JEU851963:JEW851963 JOQ851963:JOS851963 JYM851963:JYO851963 KII851963:KIK851963 KSE851963:KSG851963 LCA851963:LCC851963 LLW851963:LLY851963 LVS851963:LVU851963 MFO851963:MFQ851963 MPK851963:MPM851963 MZG851963:MZI851963 NJC851963:NJE851963 NSY851963:NTA851963 OCU851963:OCW851963 OMQ851963:OMS851963 OWM851963:OWO851963 PGI851963:PGK851963 PQE851963:PQG851963 QAA851963:QAC851963 QJW851963:QJY851963 QTS851963:QTU851963 RDO851963:RDQ851963 RNK851963:RNM851963 RXG851963:RXI851963 SHC851963:SHE851963 SQY851963:SRA851963 TAU851963:TAW851963 TKQ851963:TKS851963 TUM851963:TUO851963 UEI851963:UEK851963 UOE851963:UOG851963 UYA851963:UYC851963 VHW851963:VHY851963 VRS851963:VRU851963 WBO851963:WBQ851963 WLK851963:WLM851963 WVG851963:WVI851963 C917499:E917499 IU917499:IW917499 SQ917499:SS917499 ACM917499:ACO917499 AMI917499:AMK917499 AWE917499:AWG917499 BGA917499:BGC917499 BPW917499:BPY917499 BZS917499:BZU917499 CJO917499:CJQ917499 CTK917499:CTM917499 DDG917499:DDI917499 DNC917499:DNE917499 DWY917499:DXA917499 EGU917499:EGW917499 EQQ917499:EQS917499 FAM917499:FAO917499 FKI917499:FKK917499 FUE917499:FUG917499 GEA917499:GEC917499 GNW917499:GNY917499 GXS917499:GXU917499 HHO917499:HHQ917499 HRK917499:HRM917499 IBG917499:IBI917499 ILC917499:ILE917499 IUY917499:IVA917499 JEU917499:JEW917499 JOQ917499:JOS917499 JYM917499:JYO917499 KII917499:KIK917499 KSE917499:KSG917499 LCA917499:LCC917499 LLW917499:LLY917499 LVS917499:LVU917499 MFO917499:MFQ917499 MPK917499:MPM917499 MZG917499:MZI917499 NJC917499:NJE917499 NSY917499:NTA917499 OCU917499:OCW917499 OMQ917499:OMS917499 OWM917499:OWO917499 PGI917499:PGK917499 PQE917499:PQG917499 QAA917499:QAC917499 QJW917499:QJY917499 QTS917499:QTU917499 RDO917499:RDQ917499 RNK917499:RNM917499 RXG917499:RXI917499 SHC917499:SHE917499 SQY917499:SRA917499 TAU917499:TAW917499 TKQ917499:TKS917499 TUM917499:TUO917499 UEI917499:UEK917499 UOE917499:UOG917499 UYA917499:UYC917499 VHW917499:VHY917499 VRS917499:VRU917499 WBO917499:WBQ917499 WLK917499:WLM917499 WVG917499:WVI917499 C983035:E983035 IU983035:IW983035 SQ983035:SS983035 ACM983035:ACO983035 AMI983035:AMK983035 AWE983035:AWG983035 BGA983035:BGC983035 BPW983035:BPY983035 BZS983035:BZU983035 CJO983035:CJQ983035 CTK983035:CTM983035 DDG983035:DDI983035 DNC983035:DNE983035 DWY983035:DXA983035 EGU983035:EGW983035 EQQ983035:EQS983035 FAM983035:FAO983035 FKI983035:FKK983035 FUE983035:FUG983035 GEA983035:GEC983035 GNW983035:GNY983035 GXS983035:GXU983035 HHO983035:HHQ983035 HRK983035:HRM983035 IBG983035:IBI983035 ILC983035:ILE983035 IUY983035:IVA983035 JEU983035:JEW983035 JOQ983035:JOS983035 JYM983035:JYO983035 KII983035:KIK983035 KSE983035:KSG983035 LCA983035:LCC983035 LLW983035:LLY983035 LVS983035:LVU983035 MFO983035:MFQ983035 MPK983035:MPM983035 MZG983035:MZI983035 NJC983035:NJE983035 NSY983035:NTA983035 OCU983035:OCW983035 OMQ983035:OMS983035 OWM983035:OWO983035 PGI983035:PGK983035 PQE983035:PQG983035 QAA983035:QAC983035 QJW983035:QJY983035 QTS983035:QTU983035 RDO983035:RDQ983035 RNK983035:RNM983035 RXG983035:RXI983035 SHC983035:SHE983035 SQY983035:SRA983035 TAU983035:TAW983035 TKQ983035:TKS983035 TUM983035:TUO983035 UEI983035:UEK983035 UOE983035:UOG983035 UYA983035:UYC983035 VHW983035:VHY983035 VRS983035:VRU983035 WBO983035:WBQ983035">
      <formula1>",　,天然木材"</formula1>
    </dataValidation>
    <dataValidation type="list" allowBlank="1" showInputMessage="1" sqref="E65537 IW65537 SS65537 ACO65537 AMK65537 AWG65537 BGC65537 BPY65537 BZU65537 CJQ65537 CTM65537 DDI65537 DNE65537 DXA65537 EGW65537 EQS65537 FAO65537 FKK65537 FUG65537 GEC65537 GNY65537 GXU65537 HHQ65537 HRM65537 IBI65537 ILE65537 IVA65537 JEW65537 JOS65537 JYO65537 KIK65537 KSG65537 LCC65537 LLY65537 LVU65537 MFQ65537 MPM65537 MZI65537 NJE65537 NTA65537 OCW65537 OMS65537 OWO65537 PGK65537 PQG65537 QAC65537 QJY65537 QTU65537 RDQ65537 RNM65537 RXI65537 SHE65537 SRA65537 TAW65537 TKS65537 TUO65537 UEK65537 UOG65537 UYC65537 VHY65537 VRU65537 WBQ65537 WLM65537 WVI65537 E131073 IW131073 SS131073 ACO131073 AMK131073 AWG131073 BGC131073 BPY131073 BZU131073 CJQ131073 CTM131073 DDI131073 DNE131073 DXA131073 EGW131073 EQS131073 FAO131073 FKK131073 FUG131073 GEC131073 GNY131073 GXU131073 HHQ131073 HRM131073 IBI131073 ILE131073 IVA131073 JEW131073 JOS131073 JYO131073 KIK131073 KSG131073 LCC131073 LLY131073 LVU131073 MFQ131073 MPM131073 MZI131073 NJE131073 NTA131073 OCW131073 OMS131073 OWO131073 PGK131073 PQG131073 QAC131073 QJY131073 QTU131073 RDQ131073 RNM131073 RXI131073 SHE131073 SRA131073 TAW131073 TKS131073 TUO131073 UEK131073 UOG131073 UYC131073 VHY131073 VRU131073 WBQ131073 WLM131073 WVI131073 E196609 IW196609 SS196609 ACO196609 AMK196609 AWG196609 BGC196609 BPY196609 BZU196609 CJQ196609 CTM196609 DDI196609 DNE196609 DXA196609 EGW196609 EQS196609 FAO196609 FKK196609 FUG196609 GEC196609 GNY196609 GXU196609 HHQ196609 HRM196609 IBI196609 ILE196609 IVA196609 JEW196609 JOS196609 JYO196609 KIK196609 KSG196609 LCC196609 LLY196609 LVU196609 MFQ196609 MPM196609 MZI196609 NJE196609 NTA196609 OCW196609 OMS196609 OWO196609 PGK196609 PQG196609 QAC196609 QJY196609 QTU196609 RDQ196609 RNM196609 RXI196609 SHE196609 SRA196609 TAW196609 TKS196609 TUO196609 UEK196609 UOG196609 UYC196609 VHY196609 VRU196609 WBQ196609 WLM196609 WVI196609 E262145 IW262145 SS262145 ACO262145 AMK262145 AWG262145 BGC262145 BPY262145 BZU262145 CJQ262145 CTM262145 DDI262145 DNE262145 DXA262145 EGW262145 EQS262145 FAO262145 FKK262145 FUG262145 GEC262145 GNY262145 GXU262145 HHQ262145 HRM262145 IBI262145 ILE262145 IVA262145 JEW262145 JOS262145 JYO262145 KIK262145 KSG262145 LCC262145 LLY262145 LVU262145 MFQ262145 MPM262145 MZI262145 NJE262145 NTA262145 OCW262145 OMS262145 OWO262145 PGK262145 PQG262145 QAC262145 QJY262145 QTU262145 RDQ262145 RNM262145 RXI262145 SHE262145 SRA262145 TAW262145 TKS262145 TUO262145 UEK262145 UOG262145 UYC262145 VHY262145 VRU262145 WBQ262145 WLM262145 WVI262145 E327681 IW327681 SS327681 ACO327681 AMK327681 AWG327681 BGC327681 BPY327681 BZU327681 CJQ327681 CTM327681 DDI327681 DNE327681 DXA327681 EGW327681 EQS327681 FAO327681 FKK327681 FUG327681 GEC327681 GNY327681 GXU327681 HHQ327681 HRM327681 IBI327681 ILE327681 IVA327681 JEW327681 JOS327681 JYO327681 KIK327681 KSG327681 LCC327681 LLY327681 LVU327681 MFQ327681 MPM327681 MZI327681 NJE327681 NTA327681 OCW327681 OMS327681 OWO327681 PGK327681 PQG327681 QAC327681 QJY327681 QTU327681 RDQ327681 RNM327681 RXI327681 SHE327681 SRA327681 TAW327681 TKS327681 TUO327681 UEK327681 UOG327681 UYC327681 VHY327681 VRU327681 WBQ327681 WLM327681 WVI327681 E393217 IW393217 SS393217 ACO393217 AMK393217 AWG393217 BGC393217 BPY393217 BZU393217 CJQ393217 CTM393217 DDI393217 DNE393217 DXA393217 EGW393217 EQS393217 FAO393217 FKK393217 FUG393217 GEC393217 GNY393217 GXU393217 HHQ393217 HRM393217 IBI393217 ILE393217 IVA393217 JEW393217 JOS393217 JYO393217 KIK393217 KSG393217 LCC393217 LLY393217 LVU393217 MFQ393217 MPM393217 MZI393217 NJE393217 NTA393217 OCW393217 OMS393217 OWO393217 PGK393217 PQG393217 QAC393217 QJY393217 QTU393217 RDQ393217 RNM393217 RXI393217 SHE393217 SRA393217 TAW393217 TKS393217 TUO393217 UEK393217 UOG393217 UYC393217 VHY393217 VRU393217 WBQ393217 WLM393217 WVI393217 E458753 IW458753 SS458753 ACO458753 AMK458753 AWG458753 BGC458753 BPY458753 BZU458753 CJQ458753 CTM458753 DDI458753 DNE458753 DXA458753 EGW458753 EQS458753 FAO458753 FKK458753 FUG458753 GEC458753 GNY458753 GXU458753 HHQ458753 HRM458753 IBI458753 ILE458753 IVA458753 JEW458753 JOS458753 JYO458753 KIK458753 KSG458753 LCC458753 LLY458753 LVU458753 MFQ458753 MPM458753 MZI458753 NJE458753 NTA458753 OCW458753 OMS458753 OWO458753 PGK458753 PQG458753 QAC458753 QJY458753 QTU458753 RDQ458753 RNM458753 RXI458753 SHE458753 SRA458753 TAW458753 TKS458753 TUO458753 UEK458753 UOG458753 UYC458753 VHY458753 VRU458753 WBQ458753 WLM458753 WVI458753 E524289 IW524289 SS524289 ACO524289 AMK524289 AWG524289 BGC524289 BPY524289 BZU524289 CJQ524289 CTM524289 DDI524289 DNE524289 DXA524289 EGW524289 EQS524289 FAO524289 FKK524289 FUG524289 GEC524289 GNY524289 GXU524289 HHQ524289 HRM524289 IBI524289 ILE524289 IVA524289 JEW524289 JOS524289 JYO524289 KIK524289 KSG524289 LCC524289 LLY524289 LVU524289 MFQ524289 MPM524289 MZI524289 NJE524289 NTA524289 OCW524289 OMS524289 OWO524289 PGK524289 PQG524289 QAC524289 QJY524289 QTU524289 RDQ524289 RNM524289 RXI524289 SHE524289 SRA524289 TAW524289 TKS524289 TUO524289 UEK524289 UOG524289 UYC524289 VHY524289 VRU524289 WBQ524289 WLM524289 WVI524289 E589825 IW589825 SS589825 ACO589825 AMK589825 AWG589825 BGC589825 BPY589825 BZU589825 CJQ589825 CTM589825 DDI589825 DNE589825 DXA589825 EGW589825 EQS589825 FAO589825 FKK589825 FUG589825 GEC589825 GNY589825 GXU589825 HHQ589825 HRM589825 IBI589825 ILE589825 IVA589825 JEW589825 JOS589825 JYO589825 KIK589825 KSG589825 LCC589825 LLY589825 LVU589825 MFQ589825 MPM589825 MZI589825 NJE589825 NTA589825 OCW589825 OMS589825 OWO589825 PGK589825 PQG589825 QAC589825 QJY589825 QTU589825 RDQ589825 RNM589825 RXI589825 SHE589825 SRA589825 TAW589825 TKS589825 TUO589825 UEK589825 UOG589825 UYC589825 VHY589825 VRU589825 WBQ589825 WLM589825 WVI589825 E655361 IW655361 SS655361 ACO655361 AMK655361 AWG655361 BGC655361 BPY655361 BZU655361 CJQ655361 CTM655361 DDI655361 DNE655361 DXA655361 EGW655361 EQS655361 FAO655361 FKK655361 FUG655361 GEC655361 GNY655361 GXU655361 HHQ655361 HRM655361 IBI655361 ILE655361 IVA655361 JEW655361 JOS655361 JYO655361 KIK655361 KSG655361 LCC655361 LLY655361 LVU655361 MFQ655361 MPM655361 MZI655361 NJE655361 NTA655361 OCW655361 OMS655361 OWO655361 PGK655361 PQG655361 QAC655361 QJY655361 QTU655361 RDQ655361 RNM655361 RXI655361 SHE655361 SRA655361 TAW655361 TKS655361 TUO655361 UEK655361 UOG655361 UYC655361 VHY655361 VRU655361 WBQ655361 WLM655361 WVI655361 E720897 IW720897 SS720897 ACO720897 AMK720897 AWG720897 BGC720897 BPY720897 BZU720897 CJQ720897 CTM720897 DDI720897 DNE720897 DXA720897 EGW720897 EQS720897 FAO720897 FKK720897 FUG720897 GEC720897 GNY720897 GXU720897 HHQ720897 HRM720897 IBI720897 ILE720897 IVA720897 JEW720897 JOS720897 JYO720897 KIK720897 KSG720897 LCC720897 LLY720897 LVU720897 MFQ720897 MPM720897 MZI720897 NJE720897 NTA720897 OCW720897 OMS720897 OWO720897 PGK720897 PQG720897 QAC720897 QJY720897 QTU720897 RDQ720897 RNM720897 RXI720897 SHE720897 SRA720897 TAW720897 TKS720897 TUO720897 UEK720897 UOG720897 UYC720897 VHY720897 VRU720897 WBQ720897 WLM720897 WVI720897 E786433 IW786433 SS786433 ACO786433 AMK786433 AWG786433 BGC786433 BPY786433 BZU786433 CJQ786433 CTM786433 DDI786433 DNE786433 DXA786433 EGW786433 EQS786433 FAO786433 FKK786433 FUG786433 GEC786433 GNY786433 GXU786433 HHQ786433 HRM786433 IBI786433 ILE786433 IVA786433 JEW786433 JOS786433 JYO786433 KIK786433 KSG786433 LCC786433 LLY786433 LVU786433 MFQ786433 MPM786433 MZI786433 NJE786433 NTA786433 OCW786433 OMS786433 OWO786433 PGK786433 PQG786433 QAC786433 QJY786433 QTU786433 RDQ786433 RNM786433 RXI786433 SHE786433 SRA786433 TAW786433 TKS786433 TUO786433 UEK786433 UOG786433 UYC786433 VHY786433 VRU786433 WBQ786433 WLM786433 WVI786433 E851969 IW851969 SS851969 ACO851969 AMK851969 AWG851969 BGC851969 BPY851969 BZU851969 CJQ851969 CTM851969 DDI851969 DNE851969 DXA851969 EGW851969 EQS851969 FAO851969 FKK851969 FUG851969 GEC851969 GNY851969 GXU851969 HHQ851969 HRM851969 IBI851969 ILE851969 IVA851969 JEW851969 JOS851969 JYO851969 KIK851969 KSG851969 LCC851969 LLY851969 LVU851969 MFQ851969 MPM851969 MZI851969 NJE851969 NTA851969 OCW851969 OMS851969 OWO851969 PGK851969 PQG851969 QAC851969 QJY851969 QTU851969 RDQ851969 RNM851969 RXI851969 SHE851969 SRA851969 TAW851969 TKS851969 TUO851969 UEK851969 UOG851969 UYC851969 VHY851969 VRU851969 WBQ851969 WLM851969 WVI851969 E917505 IW917505 SS917505 ACO917505 AMK917505 AWG917505 BGC917505 BPY917505 BZU917505 CJQ917505 CTM917505 DDI917505 DNE917505 DXA917505 EGW917505 EQS917505 FAO917505 FKK917505 FUG917505 GEC917505 GNY917505 GXU917505 HHQ917505 HRM917505 IBI917505 ILE917505 IVA917505 JEW917505 JOS917505 JYO917505 KIK917505 KSG917505 LCC917505 LLY917505 LVU917505 MFQ917505 MPM917505 MZI917505 NJE917505 NTA917505 OCW917505 OMS917505 OWO917505 PGK917505 PQG917505 QAC917505 QJY917505 QTU917505 RDQ917505 RNM917505 RXI917505 SHE917505 SRA917505 TAW917505 TKS917505 TUO917505 UEK917505 UOG917505 UYC917505 VHY917505 VRU917505 WBQ917505 WLM917505 WVI917505 E983041 IW983041 SS983041 ACO983041 AMK983041 AWG983041 BGC983041 BPY983041 BZU983041 CJQ983041 CTM983041 DDI983041 DNE983041 DXA983041 EGW983041 EQS983041 FAO983041 FKK983041 FUG983041 GEC983041 GNY983041 GXU983041 HHQ983041 HRM983041 IBI983041 ILE983041 IVA983041 JEW983041 JOS983041 JYO983041 KIK983041 KSG983041 LCC983041 LLY983041 LVU983041 MFQ983041 MPM983041 MZI983041 NJE983041 NTA983041 OCW983041 OMS983041 OWO983041 PGK983041 PQG983041 QAC983041 QJY983041 QTU983041 RDQ983041 RNM983041 RXI983041 SHE983041 SRA983041 TAW983041 TKS983041 TUO983041 UEK983041 UOG983041 UYC983041 VHY983041 VRU983041 WBQ983041 WLM983041 WVI983041 WVI983114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E65610 IW65610 SS65610 ACO65610 AMK65610 AWG65610 BGC65610 BPY65610 BZU65610 CJQ65610 CTM65610 DDI65610 DNE65610 DXA65610 EGW65610 EQS65610 FAO65610 FKK65610 FUG65610 GEC65610 GNY65610 GXU65610 HHQ65610 HRM65610 IBI65610 ILE65610 IVA65610 JEW65610 JOS65610 JYO65610 KIK65610 KSG65610 LCC65610 LLY65610 LVU65610 MFQ65610 MPM65610 MZI65610 NJE65610 NTA65610 OCW65610 OMS65610 OWO65610 PGK65610 PQG65610 QAC65610 QJY65610 QTU65610 RDQ65610 RNM65610 RXI65610 SHE65610 SRA65610 TAW65610 TKS65610 TUO65610 UEK65610 UOG65610 UYC65610 VHY65610 VRU65610 WBQ65610 WLM65610 WVI65610 E131146 IW131146 SS131146 ACO131146 AMK131146 AWG131146 BGC131146 BPY131146 BZU131146 CJQ131146 CTM131146 DDI131146 DNE131146 DXA131146 EGW131146 EQS131146 FAO131146 FKK131146 FUG131146 GEC131146 GNY131146 GXU131146 HHQ131146 HRM131146 IBI131146 ILE131146 IVA131146 JEW131146 JOS131146 JYO131146 KIK131146 KSG131146 LCC131146 LLY131146 LVU131146 MFQ131146 MPM131146 MZI131146 NJE131146 NTA131146 OCW131146 OMS131146 OWO131146 PGK131146 PQG131146 QAC131146 QJY131146 QTU131146 RDQ131146 RNM131146 RXI131146 SHE131146 SRA131146 TAW131146 TKS131146 TUO131146 UEK131146 UOG131146 UYC131146 VHY131146 VRU131146 WBQ131146 WLM131146 WVI131146 E196682 IW196682 SS196682 ACO196682 AMK196682 AWG196682 BGC196682 BPY196682 BZU196682 CJQ196682 CTM196682 DDI196682 DNE196682 DXA196682 EGW196682 EQS196682 FAO196682 FKK196682 FUG196682 GEC196682 GNY196682 GXU196682 HHQ196682 HRM196682 IBI196682 ILE196682 IVA196682 JEW196682 JOS196682 JYO196682 KIK196682 KSG196682 LCC196682 LLY196682 LVU196682 MFQ196682 MPM196682 MZI196682 NJE196682 NTA196682 OCW196682 OMS196682 OWO196682 PGK196682 PQG196682 QAC196682 QJY196682 QTU196682 RDQ196682 RNM196682 RXI196682 SHE196682 SRA196682 TAW196682 TKS196682 TUO196682 UEK196682 UOG196682 UYC196682 VHY196682 VRU196682 WBQ196682 WLM196682 WVI196682 E262218 IW262218 SS262218 ACO262218 AMK262218 AWG262218 BGC262218 BPY262218 BZU262218 CJQ262218 CTM262218 DDI262218 DNE262218 DXA262218 EGW262218 EQS262218 FAO262218 FKK262218 FUG262218 GEC262218 GNY262218 GXU262218 HHQ262218 HRM262218 IBI262218 ILE262218 IVA262218 JEW262218 JOS262218 JYO262218 KIK262218 KSG262218 LCC262218 LLY262218 LVU262218 MFQ262218 MPM262218 MZI262218 NJE262218 NTA262218 OCW262218 OMS262218 OWO262218 PGK262218 PQG262218 QAC262218 QJY262218 QTU262218 RDQ262218 RNM262218 RXI262218 SHE262218 SRA262218 TAW262218 TKS262218 TUO262218 UEK262218 UOG262218 UYC262218 VHY262218 VRU262218 WBQ262218 WLM262218 WVI262218 E327754 IW327754 SS327754 ACO327754 AMK327754 AWG327754 BGC327754 BPY327754 BZU327754 CJQ327754 CTM327754 DDI327754 DNE327754 DXA327754 EGW327754 EQS327754 FAO327754 FKK327754 FUG327754 GEC327754 GNY327754 GXU327754 HHQ327754 HRM327754 IBI327754 ILE327754 IVA327754 JEW327754 JOS327754 JYO327754 KIK327754 KSG327754 LCC327754 LLY327754 LVU327754 MFQ327754 MPM327754 MZI327754 NJE327754 NTA327754 OCW327754 OMS327754 OWO327754 PGK327754 PQG327754 QAC327754 QJY327754 QTU327754 RDQ327754 RNM327754 RXI327754 SHE327754 SRA327754 TAW327754 TKS327754 TUO327754 UEK327754 UOG327754 UYC327754 VHY327754 VRU327754 WBQ327754 WLM327754 WVI327754 E393290 IW393290 SS393290 ACO393290 AMK393290 AWG393290 BGC393290 BPY393290 BZU393290 CJQ393290 CTM393290 DDI393290 DNE393290 DXA393290 EGW393290 EQS393290 FAO393290 FKK393290 FUG393290 GEC393290 GNY393290 GXU393290 HHQ393290 HRM393290 IBI393290 ILE393290 IVA393290 JEW393290 JOS393290 JYO393290 KIK393290 KSG393290 LCC393290 LLY393290 LVU393290 MFQ393290 MPM393290 MZI393290 NJE393290 NTA393290 OCW393290 OMS393290 OWO393290 PGK393290 PQG393290 QAC393290 QJY393290 QTU393290 RDQ393290 RNM393290 RXI393290 SHE393290 SRA393290 TAW393290 TKS393290 TUO393290 UEK393290 UOG393290 UYC393290 VHY393290 VRU393290 WBQ393290 WLM393290 WVI393290 E458826 IW458826 SS458826 ACO458826 AMK458826 AWG458826 BGC458826 BPY458826 BZU458826 CJQ458826 CTM458826 DDI458826 DNE458826 DXA458826 EGW458826 EQS458826 FAO458826 FKK458826 FUG458826 GEC458826 GNY458826 GXU458826 HHQ458826 HRM458826 IBI458826 ILE458826 IVA458826 JEW458826 JOS458826 JYO458826 KIK458826 KSG458826 LCC458826 LLY458826 LVU458826 MFQ458826 MPM458826 MZI458826 NJE458826 NTA458826 OCW458826 OMS458826 OWO458826 PGK458826 PQG458826 QAC458826 QJY458826 QTU458826 RDQ458826 RNM458826 RXI458826 SHE458826 SRA458826 TAW458826 TKS458826 TUO458826 UEK458826 UOG458826 UYC458826 VHY458826 VRU458826 WBQ458826 WLM458826 WVI458826 E524362 IW524362 SS524362 ACO524362 AMK524362 AWG524362 BGC524362 BPY524362 BZU524362 CJQ524362 CTM524362 DDI524362 DNE524362 DXA524362 EGW524362 EQS524362 FAO524362 FKK524362 FUG524362 GEC524362 GNY524362 GXU524362 HHQ524362 HRM524362 IBI524362 ILE524362 IVA524362 JEW524362 JOS524362 JYO524362 KIK524362 KSG524362 LCC524362 LLY524362 LVU524362 MFQ524362 MPM524362 MZI524362 NJE524362 NTA524362 OCW524362 OMS524362 OWO524362 PGK524362 PQG524362 QAC524362 QJY524362 QTU524362 RDQ524362 RNM524362 RXI524362 SHE524362 SRA524362 TAW524362 TKS524362 TUO524362 UEK524362 UOG524362 UYC524362 VHY524362 VRU524362 WBQ524362 WLM524362 WVI524362 E589898 IW589898 SS589898 ACO589898 AMK589898 AWG589898 BGC589898 BPY589898 BZU589898 CJQ589898 CTM589898 DDI589898 DNE589898 DXA589898 EGW589898 EQS589898 FAO589898 FKK589898 FUG589898 GEC589898 GNY589898 GXU589898 HHQ589898 HRM589898 IBI589898 ILE589898 IVA589898 JEW589898 JOS589898 JYO589898 KIK589898 KSG589898 LCC589898 LLY589898 LVU589898 MFQ589898 MPM589898 MZI589898 NJE589898 NTA589898 OCW589898 OMS589898 OWO589898 PGK589898 PQG589898 QAC589898 QJY589898 QTU589898 RDQ589898 RNM589898 RXI589898 SHE589898 SRA589898 TAW589898 TKS589898 TUO589898 UEK589898 UOG589898 UYC589898 VHY589898 VRU589898 WBQ589898 WLM589898 WVI589898 E655434 IW655434 SS655434 ACO655434 AMK655434 AWG655434 BGC655434 BPY655434 BZU655434 CJQ655434 CTM655434 DDI655434 DNE655434 DXA655434 EGW655434 EQS655434 FAO655434 FKK655434 FUG655434 GEC655434 GNY655434 GXU655434 HHQ655434 HRM655434 IBI655434 ILE655434 IVA655434 JEW655434 JOS655434 JYO655434 KIK655434 KSG655434 LCC655434 LLY655434 LVU655434 MFQ655434 MPM655434 MZI655434 NJE655434 NTA655434 OCW655434 OMS655434 OWO655434 PGK655434 PQG655434 QAC655434 QJY655434 QTU655434 RDQ655434 RNM655434 RXI655434 SHE655434 SRA655434 TAW655434 TKS655434 TUO655434 UEK655434 UOG655434 UYC655434 VHY655434 VRU655434 WBQ655434 WLM655434 WVI655434 E720970 IW720970 SS720970 ACO720970 AMK720970 AWG720970 BGC720970 BPY720970 BZU720970 CJQ720970 CTM720970 DDI720970 DNE720970 DXA720970 EGW720970 EQS720970 FAO720970 FKK720970 FUG720970 GEC720970 GNY720970 GXU720970 HHQ720970 HRM720970 IBI720970 ILE720970 IVA720970 JEW720970 JOS720970 JYO720970 KIK720970 KSG720970 LCC720970 LLY720970 LVU720970 MFQ720970 MPM720970 MZI720970 NJE720970 NTA720970 OCW720970 OMS720970 OWO720970 PGK720970 PQG720970 QAC720970 QJY720970 QTU720970 RDQ720970 RNM720970 RXI720970 SHE720970 SRA720970 TAW720970 TKS720970 TUO720970 UEK720970 UOG720970 UYC720970 VHY720970 VRU720970 WBQ720970 WLM720970 WVI720970 E786506 IW786506 SS786506 ACO786506 AMK786506 AWG786506 BGC786506 BPY786506 BZU786506 CJQ786506 CTM786506 DDI786506 DNE786506 DXA786506 EGW786506 EQS786506 FAO786506 FKK786506 FUG786506 GEC786506 GNY786506 GXU786506 HHQ786506 HRM786506 IBI786506 ILE786506 IVA786506 JEW786506 JOS786506 JYO786506 KIK786506 KSG786506 LCC786506 LLY786506 LVU786506 MFQ786506 MPM786506 MZI786506 NJE786506 NTA786506 OCW786506 OMS786506 OWO786506 PGK786506 PQG786506 QAC786506 QJY786506 QTU786506 RDQ786506 RNM786506 RXI786506 SHE786506 SRA786506 TAW786506 TKS786506 TUO786506 UEK786506 UOG786506 UYC786506 VHY786506 VRU786506 WBQ786506 WLM786506 WVI786506 E852042 IW852042 SS852042 ACO852042 AMK852042 AWG852042 BGC852042 BPY852042 BZU852042 CJQ852042 CTM852042 DDI852042 DNE852042 DXA852042 EGW852042 EQS852042 FAO852042 FKK852042 FUG852042 GEC852042 GNY852042 GXU852042 HHQ852042 HRM852042 IBI852042 ILE852042 IVA852042 JEW852042 JOS852042 JYO852042 KIK852042 KSG852042 LCC852042 LLY852042 LVU852042 MFQ852042 MPM852042 MZI852042 NJE852042 NTA852042 OCW852042 OMS852042 OWO852042 PGK852042 PQG852042 QAC852042 QJY852042 QTU852042 RDQ852042 RNM852042 RXI852042 SHE852042 SRA852042 TAW852042 TKS852042 TUO852042 UEK852042 UOG852042 UYC852042 VHY852042 VRU852042 WBQ852042 WLM852042 WVI852042 E917578 IW917578 SS917578 ACO917578 AMK917578 AWG917578 BGC917578 BPY917578 BZU917578 CJQ917578 CTM917578 DDI917578 DNE917578 DXA917578 EGW917578 EQS917578 FAO917578 FKK917578 FUG917578 GEC917578 GNY917578 GXU917578 HHQ917578 HRM917578 IBI917578 ILE917578 IVA917578 JEW917578 JOS917578 JYO917578 KIK917578 KSG917578 LCC917578 LLY917578 LVU917578 MFQ917578 MPM917578 MZI917578 NJE917578 NTA917578 OCW917578 OMS917578 OWO917578 PGK917578 PQG917578 QAC917578 QJY917578 QTU917578 RDQ917578 RNM917578 RXI917578 SHE917578 SRA917578 TAW917578 TKS917578 TUO917578 UEK917578 UOG917578 UYC917578 VHY917578 VRU917578 WBQ917578 WLM917578 WVI917578 E983114 IW983114 SS983114 ACO983114 AMK983114 AWG983114 BGC983114 BPY983114 BZU983114 CJQ983114 CTM983114 DDI983114 DNE983114 DXA983114 EGW983114 EQS983114 FAO983114 FKK983114 FUG983114 GEC983114 GNY983114 GXU983114 HHQ983114 HRM983114 IBI983114 ILE983114 IVA983114 JEW983114 JOS983114 JYO983114 KIK983114 KSG983114 LCC983114 LLY983114 LVU983114 MFQ983114 MPM983114 MZI983114 NJE983114 NTA983114 OCW983114 OMS983114 OWO983114 PGK983114 PQG983114 QAC983114 QJY983114 QTU983114 RDQ983114 RNM983114 RXI983114 SHE983114 SRA983114 TAW983114 TKS983114 TUO983114 UEK983114 UOG983114 UYC983114 VHY983114 VRU983114 WBQ983114 WLM983114">
      <formula1>",軸組：柱・間柱間に充填する場合,枠組壁：たて枠間に充填する場合"</formula1>
    </dataValidation>
    <dataValidation type="list" allowBlank="1" showInputMessage="1" sqref="E983055 IW983055 SS983055 ACO983055 AMK983055 AWG983055 BGC983055 BPY983055 BZU983055 CJQ983055 CTM983055 DDI983055 DNE983055 DXA983055 EGW983055 EQS983055 FAO983055 FKK983055 FUG983055 GEC983055 GNY983055 GXU983055 HHQ983055 HRM983055 IBI983055 ILE983055 IVA983055 JEW983055 JOS983055 JYO983055 KIK983055 KSG983055 LCC983055 LLY983055 LVU983055 MFQ983055 MPM983055 MZI983055 NJE983055 NTA983055 OCW983055 OMS983055 OWO983055 PGK983055 PQG983055 QAC983055 QJY983055 QTU983055 RDQ983055 RNM983055 RXI983055 SHE983055 SRA983055 TAW983055 TKS983055 TUO983055 UEK983055 UOG983055 UYC983055 VHY983055 VRU983055 WBQ983055 WLM983055 WVI983055 E65551 IW65551 SS65551 ACO65551 AMK65551 AWG65551 BGC65551 BPY65551 BZU65551 CJQ65551 CTM65551 DDI65551 DNE65551 DXA65551 EGW65551 EQS65551 FAO65551 FKK65551 FUG65551 GEC65551 GNY65551 GXU65551 HHQ65551 HRM65551 IBI65551 ILE65551 IVA65551 JEW65551 JOS65551 JYO65551 KIK65551 KSG65551 LCC65551 LLY65551 LVU65551 MFQ65551 MPM65551 MZI65551 NJE65551 NTA65551 OCW65551 OMS65551 OWO65551 PGK65551 PQG65551 QAC65551 QJY65551 QTU65551 RDQ65551 RNM65551 RXI65551 SHE65551 SRA65551 TAW65551 TKS65551 TUO65551 UEK65551 UOG65551 UYC65551 VHY65551 VRU65551 WBQ65551 WLM65551 WVI65551 E131087 IW131087 SS131087 ACO131087 AMK131087 AWG131087 BGC131087 BPY131087 BZU131087 CJQ131087 CTM131087 DDI131087 DNE131087 DXA131087 EGW131087 EQS131087 FAO131087 FKK131087 FUG131087 GEC131087 GNY131087 GXU131087 HHQ131087 HRM131087 IBI131087 ILE131087 IVA131087 JEW131087 JOS131087 JYO131087 KIK131087 KSG131087 LCC131087 LLY131087 LVU131087 MFQ131087 MPM131087 MZI131087 NJE131087 NTA131087 OCW131087 OMS131087 OWO131087 PGK131087 PQG131087 QAC131087 QJY131087 QTU131087 RDQ131087 RNM131087 RXI131087 SHE131087 SRA131087 TAW131087 TKS131087 TUO131087 UEK131087 UOG131087 UYC131087 VHY131087 VRU131087 WBQ131087 WLM131087 WVI131087 E196623 IW196623 SS196623 ACO196623 AMK196623 AWG196623 BGC196623 BPY196623 BZU196623 CJQ196623 CTM196623 DDI196623 DNE196623 DXA196623 EGW196623 EQS196623 FAO196623 FKK196623 FUG196623 GEC196623 GNY196623 GXU196623 HHQ196623 HRM196623 IBI196623 ILE196623 IVA196623 JEW196623 JOS196623 JYO196623 KIK196623 KSG196623 LCC196623 LLY196623 LVU196623 MFQ196623 MPM196623 MZI196623 NJE196623 NTA196623 OCW196623 OMS196623 OWO196623 PGK196623 PQG196623 QAC196623 QJY196623 QTU196623 RDQ196623 RNM196623 RXI196623 SHE196623 SRA196623 TAW196623 TKS196623 TUO196623 UEK196623 UOG196623 UYC196623 VHY196623 VRU196623 WBQ196623 WLM196623 WVI196623 E262159 IW262159 SS262159 ACO262159 AMK262159 AWG262159 BGC262159 BPY262159 BZU262159 CJQ262159 CTM262159 DDI262159 DNE262159 DXA262159 EGW262159 EQS262159 FAO262159 FKK262159 FUG262159 GEC262159 GNY262159 GXU262159 HHQ262159 HRM262159 IBI262159 ILE262159 IVA262159 JEW262159 JOS262159 JYO262159 KIK262159 KSG262159 LCC262159 LLY262159 LVU262159 MFQ262159 MPM262159 MZI262159 NJE262159 NTA262159 OCW262159 OMS262159 OWO262159 PGK262159 PQG262159 QAC262159 QJY262159 QTU262159 RDQ262159 RNM262159 RXI262159 SHE262159 SRA262159 TAW262159 TKS262159 TUO262159 UEK262159 UOG262159 UYC262159 VHY262159 VRU262159 WBQ262159 WLM262159 WVI262159 E327695 IW327695 SS327695 ACO327695 AMK327695 AWG327695 BGC327695 BPY327695 BZU327695 CJQ327695 CTM327695 DDI327695 DNE327695 DXA327695 EGW327695 EQS327695 FAO327695 FKK327695 FUG327695 GEC327695 GNY327695 GXU327695 HHQ327695 HRM327695 IBI327695 ILE327695 IVA327695 JEW327695 JOS327695 JYO327695 KIK327695 KSG327695 LCC327695 LLY327695 LVU327695 MFQ327695 MPM327695 MZI327695 NJE327695 NTA327695 OCW327695 OMS327695 OWO327695 PGK327695 PQG327695 QAC327695 QJY327695 QTU327695 RDQ327695 RNM327695 RXI327695 SHE327695 SRA327695 TAW327695 TKS327695 TUO327695 UEK327695 UOG327695 UYC327695 VHY327695 VRU327695 WBQ327695 WLM327695 WVI327695 E393231 IW393231 SS393231 ACO393231 AMK393231 AWG393231 BGC393231 BPY393231 BZU393231 CJQ393231 CTM393231 DDI393231 DNE393231 DXA393231 EGW393231 EQS393231 FAO393231 FKK393231 FUG393231 GEC393231 GNY393231 GXU393231 HHQ393231 HRM393231 IBI393231 ILE393231 IVA393231 JEW393231 JOS393231 JYO393231 KIK393231 KSG393231 LCC393231 LLY393231 LVU393231 MFQ393231 MPM393231 MZI393231 NJE393231 NTA393231 OCW393231 OMS393231 OWO393231 PGK393231 PQG393231 QAC393231 QJY393231 QTU393231 RDQ393231 RNM393231 RXI393231 SHE393231 SRA393231 TAW393231 TKS393231 TUO393231 UEK393231 UOG393231 UYC393231 VHY393231 VRU393231 WBQ393231 WLM393231 WVI393231 E458767 IW458767 SS458767 ACO458767 AMK458767 AWG458767 BGC458767 BPY458767 BZU458767 CJQ458767 CTM458767 DDI458767 DNE458767 DXA458767 EGW458767 EQS458767 FAO458767 FKK458767 FUG458767 GEC458767 GNY458767 GXU458767 HHQ458767 HRM458767 IBI458767 ILE458767 IVA458767 JEW458767 JOS458767 JYO458767 KIK458767 KSG458767 LCC458767 LLY458767 LVU458767 MFQ458767 MPM458767 MZI458767 NJE458767 NTA458767 OCW458767 OMS458767 OWO458767 PGK458767 PQG458767 QAC458767 QJY458767 QTU458767 RDQ458767 RNM458767 RXI458767 SHE458767 SRA458767 TAW458767 TKS458767 TUO458767 UEK458767 UOG458767 UYC458767 VHY458767 VRU458767 WBQ458767 WLM458767 WVI458767 E524303 IW524303 SS524303 ACO524303 AMK524303 AWG524303 BGC524303 BPY524303 BZU524303 CJQ524303 CTM524303 DDI524303 DNE524303 DXA524303 EGW524303 EQS524303 FAO524303 FKK524303 FUG524303 GEC524303 GNY524303 GXU524303 HHQ524303 HRM524303 IBI524303 ILE524303 IVA524303 JEW524303 JOS524303 JYO524303 KIK524303 KSG524303 LCC524303 LLY524303 LVU524303 MFQ524303 MPM524303 MZI524303 NJE524303 NTA524303 OCW524303 OMS524303 OWO524303 PGK524303 PQG524303 QAC524303 QJY524303 QTU524303 RDQ524303 RNM524303 RXI524303 SHE524303 SRA524303 TAW524303 TKS524303 TUO524303 UEK524303 UOG524303 UYC524303 VHY524303 VRU524303 WBQ524303 WLM524303 WVI524303 E589839 IW589839 SS589839 ACO589839 AMK589839 AWG589839 BGC589839 BPY589839 BZU589839 CJQ589839 CTM589839 DDI589839 DNE589839 DXA589839 EGW589839 EQS589839 FAO589839 FKK589839 FUG589839 GEC589839 GNY589839 GXU589839 HHQ589839 HRM589839 IBI589839 ILE589839 IVA589839 JEW589839 JOS589839 JYO589839 KIK589839 KSG589839 LCC589839 LLY589839 LVU589839 MFQ589839 MPM589839 MZI589839 NJE589839 NTA589839 OCW589839 OMS589839 OWO589839 PGK589839 PQG589839 QAC589839 QJY589839 QTU589839 RDQ589839 RNM589839 RXI589839 SHE589839 SRA589839 TAW589839 TKS589839 TUO589839 UEK589839 UOG589839 UYC589839 VHY589839 VRU589839 WBQ589839 WLM589839 WVI589839 E655375 IW655375 SS655375 ACO655375 AMK655375 AWG655375 BGC655375 BPY655375 BZU655375 CJQ655375 CTM655375 DDI655375 DNE655375 DXA655375 EGW655375 EQS655375 FAO655375 FKK655375 FUG655375 GEC655375 GNY655375 GXU655375 HHQ655375 HRM655375 IBI655375 ILE655375 IVA655375 JEW655375 JOS655375 JYO655375 KIK655375 KSG655375 LCC655375 LLY655375 LVU655375 MFQ655375 MPM655375 MZI655375 NJE655375 NTA655375 OCW655375 OMS655375 OWO655375 PGK655375 PQG655375 QAC655375 QJY655375 QTU655375 RDQ655375 RNM655375 RXI655375 SHE655375 SRA655375 TAW655375 TKS655375 TUO655375 UEK655375 UOG655375 UYC655375 VHY655375 VRU655375 WBQ655375 WLM655375 WVI655375 E720911 IW720911 SS720911 ACO720911 AMK720911 AWG720911 BGC720911 BPY720911 BZU720911 CJQ720911 CTM720911 DDI720911 DNE720911 DXA720911 EGW720911 EQS720911 FAO720911 FKK720911 FUG720911 GEC720911 GNY720911 GXU720911 HHQ720911 HRM720911 IBI720911 ILE720911 IVA720911 JEW720911 JOS720911 JYO720911 KIK720911 KSG720911 LCC720911 LLY720911 LVU720911 MFQ720911 MPM720911 MZI720911 NJE720911 NTA720911 OCW720911 OMS720911 OWO720911 PGK720911 PQG720911 QAC720911 QJY720911 QTU720911 RDQ720911 RNM720911 RXI720911 SHE720911 SRA720911 TAW720911 TKS720911 TUO720911 UEK720911 UOG720911 UYC720911 VHY720911 VRU720911 WBQ720911 WLM720911 WVI720911 E786447 IW786447 SS786447 ACO786447 AMK786447 AWG786447 BGC786447 BPY786447 BZU786447 CJQ786447 CTM786447 DDI786447 DNE786447 DXA786447 EGW786447 EQS786447 FAO786447 FKK786447 FUG786447 GEC786447 GNY786447 GXU786447 HHQ786447 HRM786447 IBI786447 ILE786447 IVA786447 JEW786447 JOS786447 JYO786447 KIK786447 KSG786447 LCC786447 LLY786447 LVU786447 MFQ786447 MPM786447 MZI786447 NJE786447 NTA786447 OCW786447 OMS786447 OWO786447 PGK786447 PQG786447 QAC786447 QJY786447 QTU786447 RDQ786447 RNM786447 RXI786447 SHE786447 SRA786447 TAW786447 TKS786447 TUO786447 UEK786447 UOG786447 UYC786447 VHY786447 VRU786447 WBQ786447 WLM786447 WVI786447 E851983 IW851983 SS851983 ACO851983 AMK851983 AWG851983 BGC851983 BPY851983 BZU851983 CJQ851983 CTM851983 DDI851983 DNE851983 DXA851983 EGW851983 EQS851983 FAO851983 FKK851983 FUG851983 GEC851983 GNY851983 GXU851983 HHQ851983 HRM851983 IBI851983 ILE851983 IVA851983 JEW851983 JOS851983 JYO851983 KIK851983 KSG851983 LCC851983 LLY851983 LVU851983 MFQ851983 MPM851983 MZI851983 NJE851983 NTA851983 OCW851983 OMS851983 OWO851983 PGK851983 PQG851983 QAC851983 QJY851983 QTU851983 RDQ851983 RNM851983 RXI851983 SHE851983 SRA851983 TAW851983 TKS851983 TUO851983 UEK851983 UOG851983 UYC851983 VHY851983 VRU851983 WBQ851983 WLM851983 WVI851983 E917519 IW917519 SS917519 ACO917519 AMK917519 AWG917519 BGC917519 BPY917519 BZU917519 CJQ917519 CTM917519 DDI917519 DNE917519 DXA917519 EGW917519 EQS917519 FAO917519 FKK917519 FUG917519 GEC917519 GNY917519 GXU917519 HHQ917519 HRM917519 IBI917519 ILE917519 IVA917519 JEW917519 JOS917519 JYO917519 KIK917519 KSG917519 LCC917519 LLY917519 LVU917519 MFQ917519 MPM917519 MZI917519 NJE917519 NTA917519 OCW917519 OMS917519 OWO917519 PGK917519 PQG917519 QAC917519 QJY917519 QTU917519 RDQ917519 RNM917519 RXI917519 SHE917519 SRA917519 TAW917519 TKS917519 TUO917519 UEK917519 UOG917519 UYC917519 VHY917519 VRU917519 WBQ917519 WLM917519 WVI917519">
      <formula1>",軸組･枠組：大引間に充填(剛床工法),軸組：根太間に断熱する場合,軸組：床梁土台同面工法で根太間断熱,枠組壁：根太間に断熱"</formula1>
    </dataValidation>
    <dataValidation type="list" allowBlank="1" showInputMessage="1" sqref="C65588:E65588 IU65588:IW65588 SQ65588:SS65588 ACM65588:ACO65588 AMI65588:AMK65588 AWE65588:AWG65588 BGA65588:BGC65588 BPW65588:BPY65588 BZS65588:BZU65588 CJO65588:CJQ65588 CTK65588:CTM65588 DDG65588:DDI65588 DNC65588:DNE65588 DWY65588:DXA65588 EGU65588:EGW65588 EQQ65588:EQS65588 FAM65588:FAO65588 FKI65588:FKK65588 FUE65588:FUG65588 GEA65588:GEC65588 GNW65588:GNY65588 GXS65588:GXU65588 HHO65588:HHQ65588 HRK65588:HRM65588 IBG65588:IBI65588 ILC65588:ILE65588 IUY65588:IVA65588 JEU65588:JEW65588 JOQ65588:JOS65588 JYM65588:JYO65588 KII65588:KIK65588 KSE65588:KSG65588 LCA65588:LCC65588 LLW65588:LLY65588 LVS65588:LVU65588 MFO65588:MFQ65588 MPK65588:MPM65588 MZG65588:MZI65588 NJC65588:NJE65588 NSY65588:NTA65588 OCU65588:OCW65588 OMQ65588:OMS65588 OWM65588:OWO65588 PGI65588:PGK65588 PQE65588:PQG65588 QAA65588:QAC65588 QJW65588:QJY65588 QTS65588:QTU65588 RDO65588:RDQ65588 RNK65588:RNM65588 RXG65588:RXI65588 SHC65588:SHE65588 SQY65588:SRA65588 TAU65588:TAW65588 TKQ65588:TKS65588 TUM65588:TUO65588 UEI65588:UEK65588 UOE65588:UOG65588 UYA65588:UYC65588 VHW65588:VHY65588 VRS65588:VRU65588 WBO65588:WBQ65588 WLK65588:WLM65588 WVG65588:WVI65588 C131124:E131124 IU131124:IW131124 SQ131124:SS131124 ACM131124:ACO131124 AMI131124:AMK131124 AWE131124:AWG131124 BGA131124:BGC131124 BPW131124:BPY131124 BZS131124:BZU131124 CJO131124:CJQ131124 CTK131124:CTM131124 DDG131124:DDI131124 DNC131124:DNE131124 DWY131124:DXA131124 EGU131124:EGW131124 EQQ131124:EQS131124 FAM131124:FAO131124 FKI131124:FKK131124 FUE131124:FUG131124 GEA131124:GEC131124 GNW131124:GNY131124 GXS131124:GXU131124 HHO131124:HHQ131124 HRK131124:HRM131124 IBG131124:IBI131124 ILC131124:ILE131124 IUY131124:IVA131124 JEU131124:JEW131124 JOQ131124:JOS131124 JYM131124:JYO131124 KII131124:KIK131124 KSE131124:KSG131124 LCA131124:LCC131124 LLW131124:LLY131124 LVS131124:LVU131124 MFO131124:MFQ131124 MPK131124:MPM131124 MZG131124:MZI131124 NJC131124:NJE131124 NSY131124:NTA131124 OCU131124:OCW131124 OMQ131124:OMS131124 OWM131124:OWO131124 PGI131124:PGK131124 PQE131124:PQG131124 QAA131124:QAC131124 QJW131124:QJY131124 QTS131124:QTU131124 RDO131124:RDQ131124 RNK131124:RNM131124 RXG131124:RXI131124 SHC131124:SHE131124 SQY131124:SRA131124 TAU131124:TAW131124 TKQ131124:TKS131124 TUM131124:TUO131124 UEI131124:UEK131124 UOE131124:UOG131124 UYA131124:UYC131124 VHW131124:VHY131124 VRS131124:VRU131124 WBO131124:WBQ131124 WLK131124:WLM131124 WVG131124:WVI131124 C196660:E196660 IU196660:IW196660 SQ196660:SS196660 ACM196660:ACO196660 AMI196660:AMK196660 AWE196660:AWG196660 BGA196660:BGC196660 BPW196660:BPY196660 BZS196660:BZU196660 CJO196660:CJQ196660 CTK196660:CTM196660 DDG196660:DDI196660 DNC196660:DNE196660 DWY196660:DXA196660 EGU196660:EGW196660 EQQ196660:EQS196660 FAM196660:FAO196660 FKI196660:FKK196660 FUE196660:FUG196660 GEA196660:GEC196660 GNW196660:GNY196660 GXS196660:GXU196660 HHO196660:HHQ196660 HRK196660:HRM196660 IBG196660:IBI196660 ILC196660:ILE196660 IUY196660:IVA196660 JEU196660:JEW196660 JOQ196660:JOS196660 JYM196660:JYO196660 KII196660:KIK196660 KSE196660:KSG196660 LCA196660:LCC196660 LLW196660:LLY196660 LVS196660:LVU196660 MFO196660:MFQ196660 MPK196660:MPM196660 MZG196660:MZI196660 NJC196660:NJE196660 NSY196660:NTA196660 OCU196660:OCW196660 OMQ196660:OMS196660 OWM196660:OWO196660 PGI196660:PGK196660 PQE196660:PQG196660 QAA196660:QAC196660 QJW196660:QJY196660 QTS196660:QTU196660 RDO196660:RDQ196660 RNK196660:RNM196660 RXG196660:RXI196660 SHC196660:SHE196660 SQY196660:SRA196660 TAU196660:TAW196660 TKQ196660:TKS196660 TUM196660:TUO196660 UEI196660:UEK196660 UOE196660:UOG196660 UYA196660:UYC196660 VHW196660:VHY196660 VRS196660:VRU196660 WBO196660:WBQ196660 WLK196660:WLM196660 WVG196660:WVI196660 C262196:E262196 IU262196:IW262196 SQ262196:SS262196 ACM262196:ACO262196 AMI262196:AMK262196 AWE262196:AWG262196 BGA262196:BGC262196 BPW262196:BPY262196 BZS262196:BZU262196 CJO262196:CJQ262196 CTK262196:CTM262196 DDG262196:DDI262196 DNC262196:DNE262196 DWY262196:DXA262196 EGU262196:EGW262196 EQQ262196:EQS262196 FAM262196:FAO262196 FKI262196:FKK262196 FUE262196:FUG262196 GEA262196:GEC262196 GNW262196:GNY262196 GXS262196:GXU262196 HHO262196:HHQ262196 HRK262196:HRM262196 IBG262196:IBI262196 ILC262196:ILE262196 IUY262196:IVA262196 JEU262196:JEW262196 JOQ262196:JOS262196 JYM262196:JYO262196 KII262196:KIK262196 KSE262196:KSG262196 LCA262196:LCC262196 LLW262196:LLY262196 LVS262196:LVU262196 MFO262196:MFQ262196 MPK262196:MPM262196 MZG262196:MZI262196 NJC262196:NJE262196 NSY262196:NTA262196 OCU262196:OCW262196 OMQ262196:OMS262196 OWM262196:OWO262196 PGI262196:PGK262196 PQE262196:PQG262196 QAA262196:QAC262196 QJW262196:QJY262196 QTS262196:QTU262196 RDO262196:RDQ262196 RNK262196:RNM262196 RXG262196:RXI262196 SHC262196:SHE262196 SQY262196:SRA262196 TAU262196:TAW262196 TKQ262196:TKS262196 TUM262196:TUO262196 UEI262196:UEK262196 UOE262196:UOG262196 UYA262196:UYC262196 VHW262196:VHY262196 VRS262196:VRU262196 WBO262196:WBQ262196 WLK262196:WLM262196 WVG262196:WVI262196 C327732:E327732 IU327732:IW327732 SQ327732:SS327732 ACM327732:ACO327732 AMI327732:AMK327732 AWE327732:AWG327732 BGA327732:BGC327732 BPW327732:BPY327732 BZS327732:BZU327732 CJO327732:CJQ327732 CTK327732:CTM327732 DDG327732:DDI327732 DNC327732:DNE327732 DWY327732:DXA327732 EGU327732:EGW327732 EQQ327732:EQS327732 FAM327732:FAO327732 FKI327732:FKK327732 FUE327732:FUG327732 GEA327732:GEC327732 GNW327732:GNY327732 GXS327732:GXU327732 HHO327732:HHQ327732 HRK327732:HRM327732 IBG327732:IBI327732 ILC327732:ILE327732 IUY327732:IVA327732 JEU327732:JEW327732 JOQ327732:JOS327732 JYM327732:JYO327732 KII327732:KIK327732 KSE327732:KSG327732 LCA327732:LCC327732 LLW327732:LLY327732 LVS327732:LVU327732 MFO327732:MFQ327732 MPK327732:MPM327732 MZG327732:MZI327732 NJC327732:NJE327732 NSY327732:NTA327732 OCU327732:OCW327732 OMQ327732:OMS327732 OWM327732:OWO327732 PGI327732:PGK327732 PQE327732:PQG327732 QAA327732:QAC327732 QJW327732:QJY327732 QTS327732:QTU327732 RDO327732:RDQ327732 RNK327732:RNM327732 RXG327732:RXI327732 SHC327732:SHE327732 SQY327732:SRA327732 TAU327732:TAW327732 TKQ327732:TKS327732 TUM327732:TUO327732 UEI327732:UEK327732 UOE327732:UOG327732 UYA327732:UYC327732 VHW327732:VHY327732 VRS327732:VRU327732 WBO327732:WBQ327732 WLK327732:WLM327732 WVG327732:WVI327732 C393268:E393268 IU393268:IW393268 SQ393268:SS393268 ACM393268:ACO393268 AMI393268:AMK393268 AWE393268:AWG393268 BGA393268:BGC393268 BPW393268:BPY393268 BZS393268:BZU393268 CJO393268:CJQ393268 CTK393268:CTM393268 DDG393268:DDI393268 DNC393268:DNE393268 DWY393268:DXA393268 EGU393268:EGW393268 EQQ393268:EQS393268 FAM393268:FAO393268 FKI393268:FKK393268 FUE393268:FUG393268 GEA393268:GEC393268 GNW393268:GNY393268 GXS393268:GXU393268 HHO393268:HHQ393268 HRK393268:HRM393268 IBG393268:IBI393268 ILC393268:ILE393268 IUY393268:IVA393268 JEU393268:JEW393268 JOQ393268:JOS393268 JYM393268:JYO393268 KII393268:KIK393268 KSE393268:KSG393268 LCA393268:LCC393268 LLW393268:LLY393268 LVS393268:LVU393268 MFO393268:MFQ393268 MPK393268:MPM393268 MZG393268:MZI393268 NJC393268:NJE393268 NSY393268:NTA393268 OCU393268:OCW393268 OMQ393268:OMS393268 OWM393268:OWO393268 PGI393268:PGK393268 PQE393268:PQG393268 QAA393268:QAC393268 QJW393268:QJY393268 QTS393268:QTU393268 RDO393268:RDQ393268 RNK393268:RNM393268 RXG393268:RXI393268 SHC393268:SHE393268 SQY393268:SRA393268 TAU393268:TAW393268 TKQ393268:TKS393268 TUM393268:TUO393268 UEI393268:UEK393268 UOE393268:UOG393268 UYA393268:UYC393268 VHW393268:VHY393268 VRS393268:VRU393268 WBO393268:WBQ393268 WLK393268:WLM393268 WVG393268:WVI393268 C458804:E458804 IU458804:IW458804 SQ458804:SS458804 ACM458804:ACO458804 AMI458804:AMK458804 AWE458804:AWG458804 BGA458804:BGC458804 BPW458804:BPY458804 BZS458804:BZU458804 CJO458804:CJQ458804 CTK458804:CTM458804 DDG458804:DDI458804 DNC458804:DNE458804 DWY458804:DXA458804 EGU458804:EGW458804 EQQ458804:EQS458804 FAM458804:FAO458804 FKI458804:FKK458804 FUE458804:FUG458804 GEA458804:GEC458804 GNW458804:GNY458804 GXS458804:GXU458804 HHO458804:HHQ458804 HRK458804:HRM458804 IBG458804:IBI458804 ILC458804:ILE458804 IUY458804:IVA458804 JEU458804:JEW458804 JOQ458804:JOS458804 JYM458804:JYO458804 KII458804:KIK458804 KSE458804:KSG458804 LCA458804:LCC458804 LLW458804:LLY458804 LVS458804:LVU458804 MFO458804:MFQ458804 MPK458804:MPM458804 MZG458804:MZI458804 NJC458804:NJE458804 NSY458804:NTA458804 OCU458804:OCW458804 OMQ458804:OMS458804 OWM458804:OWO458804 PGI458804:PGK458804 PQE458804:PQG458804 QAA458804:QAC458804 QJW458804:QJY458804 QTS458804:QTU458804 RDO458804:RDQ458804 RNK458804:RNM458804 RXG458804:RXI458804 SHC458804:SHE458804 SQY458804:SRA458804 TAU458804:TAW458804 TKQ458804:TKS458804 TUM458804:TUO458804 UEI458804:UEK458804 UOE458804:UOG458804 UYA458804:UYC458804 VHW458804:VHY458804 VRS458804:VRU458804 WBO458804:WBQ458804 WLK458804:WLM458804 WVG458804:WVI458804 C524340:E524340 IU524340:IW524340 SQ524340:SS524340 ACM524340:ACO524340 AMI524340:AMK524340 AWE524340:AWG524340 BGA524340:BGC524340 BPW524340:BPY524340 BZS524340:BZU524340 CJO524340:CJQ524340 CTK524340:CTM524340 DDG524340:DDI524340 DNC524340:DNE524340 DWY524340:DXA524340 EGU524340:EGW524340 EQQ524340:EQS524340 FAM524340:FAO524340 FKI524340:FKK524340 FUE524340:FUG524340 GEA524340:GEC524340 GNW524340:GNY524340 GXS524340:GXU524340 HHO524340:HHQ524340 HRK524340:HRM524340 IBG524340:IBI524340 ILC524340:ILE524340 IUY524340:IVA524340 JEU524340:JEW524340 JOQ524340:JOS524340 JYM524340:JYO524340 KII524340:KIK524340 KSE524340:KSG524340 LCA524340:LCC524340 LLW524340:LLY524340 LVS524340:LVU524340 MFO524340:MFQ524340 MPK524340:MPM524340 MZG524340:MZI524340 NJC524340:NJE524340 NSY524340:NTA524340 OCU524340:OCW524340 OMQ524340:OMS524340 OWM524340:OWO524340 PGI524340:PGK524340 PQE524340:PQG524340 QAA524340:QAC524340 QJW524340:QJY524340 QTS524340:QTU524340 RDO524340:RDQ524340 RNK524340:RNM524340 RXG524340:RXI524340 SHC524340:SHE524340 SQY524340:SRA524340 TAU524340:TAW524340 TKQ524340:TKS524340 TUM524340:TUO524340 UEI524340:UEK524340 UOE524340:UOG524340 UYA524340:UYC524340 VHW524340:VHY524340 VRS524340:VRU524340 WBO524340:WBQ524340 WLK524340:WLM524340 WVG524340:WVI524340 C589876:E589876 IU589876:IW589876 SQ589876:SS589876 ACM589876:ACO589876 AMI589876:AMK589876 AWE589876:AWG589876 BGA589876:BGC589876 BPW589876:BPY589876 BZS589876:BZU589876 CJO589876:CJQ589876 CTK589876:CTM589876 DDG589876:DDI589876 DNC589876:DNE589876 DWY589876:DXA589876 EGU589876:EGW589876 EQQ589876:EQS589876 FAM589876:FAO589876 FKI589876:FKK589876 FUE589876:FUG589876 GEA589876:GEC589876 GNW589876:GNY589876 GXS589876:GXU589876 HHO589876:HHQ589876 HRK589876:HRM589876 IBG589876:IBI589876 ILC589876:ILE589876 IUY589876:IVA589876 JEU589876:JEW589876 JOQ589876:JOS589876 JYM589876:JYO589876 KII589876:KIK589876 KSE589876:KSG589876 LCA589876:LCC589876 LLW589876:LLY589876 LVS589876:LVU589876 MFO589876:MFQ589876 MPK589876:MPM589876 MZG589876:MZI589876 NJC589876:NJE589876 NSY589876:NTA589876 OCU589876:OCW589876 OMQ589876:OMS589876 OWM589876:OWO589876 PGI589876:PGK589876 PQE589876:PQG589876 QAA589876:QAC589876 QJW589876:QJY589876 QTS589876:QTU589876 RDO589876:RDQ589876 RNK589876:RNM589876 RXG589876:RXI589876 SHC589876:SHE589876 SQY589876:SRA589876 TAU589876:TAW589876 TKQ589876:TKS589876 TUM589876:TUO589876 UEI589876:UEK589876 UOE589876:UOG589876 UYA589876:UYC589876 VHW589876:VHY589876 VRS589876:VRU589876 WBO589876:WBQ589876 WLK589876:WLM589876 WVG589876:WVI589876 C655412:E655412 IU655412:IW655412 SQ655412:SS655412 ACM655412:ACO655412 AMI655412:AMK655412 AWE655412:AWG655412 BGA655412:BGC655412 BPW655412:BPY655412 BZS655412:BZU655412 CJO655412:CJQ655412 CTK655412:CTM655412 DDG655412:DDI655412 DNC655412:DNE655412 DWY655412:DXA655412 EGU655412:EGW655412 EQQ655412:EQS655412 FAM655412:FAO655412 FKI655412:FKK655412 FUE655412:FUG655412 GEA655412:GEC655412 GNW655412:GNY655412 GXS655412:GXU655412 HHO655412:HHQ655412 HRK655412:HRM655412 IBG655412:IBI655412 ILC655412:ILE655412 IUY655412:IVA655412 JEU655412:JEW655412 JOQ655412:JOS655412 JYM655412:JYO655412 KII655412:KIK655412 KSE655412:KSG655412 LCA655412:LCC655412 LLW655412:LLY655412 LVS655412:LVU655412 MFO655412:MFQ655412 MPK655412:MPM655412 MZG655412:MZI655412 NJC655412:NJE655412 NSY655412:NTA655412 OCU655412:OCW655412 OMQ655412:OMS655412 OWM655412:OWO655412 PGI655412:PGK655412 PQE655412:PQG655412 QAA655412:QAC655412 QJW655412:QJY655412 QTS655412:QTU655412 RDO655412:RDQ655412 RNK655412:RNM655412 RXG655412:RXI655412 SHC655412:SHE655412 SQY655412:SRA655412 TAU655412:TAW655412 TKQ655412:TKS655412 TUM655412:TUO655412 UEI655412:UEK655412 UOE655412:UOG655412 UYA655412:UYC655412 VHW655412:VHY655412 VRS655412:VRU655412 WBO655412:WBQ655412 WLK655412:WLM655412 WVG655412:WVI655412 C720948:E720948 IU720948:IW720948 SQ720948:SS720948 ACM720948:ACO720948 AMI720948:AMK720948 AWE720948:AWG720948 BGA720948:BGC720948 BPW720948:BPY720948 BZS720948:BZU720948 CJO720948:CJQ720948 CTK720948:CTM720948 DDG720948:DDI720948 DNC720948:DNE720948 DWY720948:DXA720948 EGU720948:EGW720948 EQQ720948:EQS720948 FAM720948:FAO720948 FKI720948:FKK720948 FUE720948:FUG720948 GEA720948:GEC720948 GNW720948:GNY720948 GXS720948:GXU720948 HHO720948:HHQ720948 HRK720948:HRM720948 IBG720948:IBI720948 ILC720948:ILE720948 IUY720948:IVA720948 JEU720948:JEW720948 JOQ720948:JOS720948 JYM720948:JYO720948 KII720948:KIK720948 KSE720948:KSG720948 LCA720948:LCC720948 LLW720948:LLY720948 LVS720948:LVU720948 MFO720948:MFQ720948 MPK720948:MPM720948 MZG720948:MZI720948 NJC720948:NJE720948 NSY720948:NTA720948 OCU720948:OCW720948 OMQ720948:OMS720948 OWM720948:OWO720948 PGI720948:PGK720948 PQE720948:PQG720948 QAA720948:QAC720948 QJW720948:QJY720948 QTS720948:QTU720948 RDO720948:RDQ720948 RNK720948:RNM720948 RXG720948:RXI720948 SHC720948:SHE720948 SQY720948:SRA720948 TAU720948:TAW720948 TKQ720948:TKS720948 TUM720948:TUO720948 UEI720948:UEK720948 UOE720948:UOG720948 UYA720948:UYC720948 VHW720948:VHY720948 VRS720948:VRU720948 WBO720948:WBQ720948 WLK720948:WLM720948 WVG720948:WVI720948 C786484:E786484 IU786484:IW786484 SQ786484:SS786484 ACM786484:ACO786484 AMI786484:AMK786484 AWE786484:AWG786484 BGA786484:BGC786484 BPW786484:BPY786484 BZS786484:BZU786484 CJO786484:CJQ786484 CTK786484:CTM786484 DDG786484:DDI786484 DNC786484:DNE786484 DWY786484:DXA786484 EGU786484:EGW786484 EQQ786484:EQS786484 FAM786484:FAO786484 FKI786484:FKK786484 FUE786484:FUG786484 GEA786484:GEC786484 GNW786484:GNY786484 GXS786484:GXU786484 HHO786484:HHQ786484 HRK786484:HRM786484 IBG786484:IBI786484 ILC786484:ILE786484 IUY786484:IVA786484 JEU786484:JEW786484 JOQ786484:JOS786484 JYM786484:JYO786484 KII786484:KIK786484 KSE786484:KSG786484 LCA786484:LCC786484 LLW786484:LLY786484 LVS786484:LVU786484 MFO786484:MFQ786484 MPK786484:MPM786484 MZG786484:MZI786484 NJC786484:NJE786484 NSY786484:NTA786484 OCU786484:OCW786484 OMQ786484:OMS786484 OWM786484:OWO786484 PGI786484:PGK786484 PQE786484:PQG786484 QAA786484:QAC786484 QJW786484:QJY786484 QTS786484:QTU786484 RDO786484:RDQ786484 RNK786484:RNM786484 RXG786484:RXI786484 SHC786484:SHE786484 SQY786484:SRA786484 TAU786484:TAW786484 TKQ786484:TKS786484 TUM786484:TUO786484 UEI786484:UEK786484 UOE786484:UOG786484 UYA786484:UYC786484 VHW786484:VHY786484 VRS786484:VRU786484 WBO786484:WBQ786484 WLK786484:WLM786484 WVG786484:WVI786484 C852020:E852020 IU852020:IW852020 SQ852020:SS852020 ACM852020:ACO852020 AMI852020:AMK852020 AWE852020:AWG852020 BGA852020:BGC852020 BPW852020:BPY852020 BZS852020:BZU852020 CJO852020:CJQ852020 CTK852020:CTM852020 DDG852020:DDI852020 DNC852020:DNE852020 DWY852020:DXA852020 EGU852020:EGW852020 EQQ852020:EQS852020 FAM852020:FAO852020 FKI852020:FKK852020 FUE852020:FUG852020 GEA852020:GEC852020 GNW852020:GNY852020 GXS852020:GXU852020 HHO852020:HHQ852020 HRK852020:HRM852020 IBG852020:IBI852020 ILC852020:ILE852020 IUY852020:IVA852020 JEU852020:JEW852020 JOQ852020:JOS852020 JYM852020:JYO852020 KII852020:KIK852020 KSE852020:KSG852020 LCA852020:LCC852020 LLW852020:LLY852020 LVS852020:LVU852020 MFO852020:MFQ852020 MPK852020:MPM852020 MZG852020:MZI852020 NJC852020:NJE852020 NSY852020:NTA852020 OCU852020:OCW852020 OMQ852020:OMS852020 OWM852020:OWO852020 PGI852020:PGK852020 PQE852020:PQG852020 QAA852020:QAC852020 QJW852020:QJY852020 QTS852020:QTU852020 RDO852020:RDQ852020 RNK852020:RNM852020 RXG852020:RXI852020 SHC852020:SHE852020 SQY852020:SRA852020 TAU852020:TAW852020 TKQ852020:TKS852020 TUM852020:TUO852020 UEI852020:UEK852020 UOE852020:UOG852020 UYA852020:UYC852020 VHW852020:VHY852020 VRS852020:VRU852020 WBO852020:WBQ852020 WLK852020:WLM852020 WVG852020:WVI852020 C917556:E917556 IU917556:IW917556 SQ917556:SS917556 ACM917556:ACO917556 AMI917556:AMK917556 AWE917556:AWG917556 BGA917556:BGC917556 BPW917556:BPY917556 BZS917556:BZU917556 CJO917556:CJQ917556 CTK917556:CTM917556 DDG917556:DDI917556 DNC917556:DNE917556 DWY917556:DXA917556 EGU917556:EGW917556 EQQ917556:EQS917556 FAM917556:FAO917556 FKI917556:FKK917556 FUE917556:FUG917556 GEA917556:GEC917556 GNW917556:GNY917556 GXS917556:GXU917556 HHO917556:HHQ917556 HRK917556:HRM917556 IBG917556:IBI917556 ILC917556:ILE917556 IUY917556:IVA917556 JEU917556:JEW917556 JOQ917556:JOS917556 JYM917556:JYO917556 KII917556:KIK917556 KSE917556:KSG917556 LCA917556:LCC917556 LLW917556:LLY917556 LVS917556:LVU917556 MFO917556:MFQ917556 MPK917556:MPM917556 MZG917556:MZI917556 NJC917556:NJE917556 NSY917556:NTA917556 OCU917556:OCW917556 OMQ917556:OMS917556 OWM917556:OWO917556 PGI917556:PGK917556 PQE917556:PQG917556 QAA917556:QAC917556 QJW917556:QJY917556 QTS917556:QTU917556 RDO917556:RDQ917556 RNK917556:RNM917556 RXG917556:RXI917556 SHC917556:SHE917556 SQY917556:SRA917556 TAU917556:TAW917556 TKQ917556:TKS917556 TUM917556:TUO917556 UEI917556:UEK917556 UOE917556:UOG917556 UYA917556:UYC917556 VHW917556:VHY917556 VRS917556:VRU917556 WBO917556:WBQ917556 WLK917556:WLM917556 WVG917556:WVI917556 C983092:E983092 IU983092:IW983092 SQ983092:SS983092 ACM983092:ACO983092 AMI983092:AMK983092 AWE983092:AWG983092 BGA983092:BGC983092 BPW983092:BPY983092 BZS983092:BZU983092 CJO983092:CJQ983092 CTK983092:CTM983092 DDG983092:DDI983092 DNC983092:DNE983092 DWY983092:DXA983092 EGU983092:EGW983092 EQQ983092:EQS983092 FAM983092:FAO983092 FKI983092:FKK983092 FUE983092:FUG983092 GEA983092:GEC983092 GNW983092:GNY983092 GXS983092:GXU983092 HHO983092:HHQ983092 HRK983092:HRM983092 IBG983092:IBI983092 ILC983092:ILE983092 IUY983092:IVA983092 JEU983092:JEW983092 JOQ983092:JOS983092 JYM983092:JYO983092 KII983092:KIK983092 KSE983092:KSG983092 LCA983092:LCC983092 LLW983092:LLY983092 LVS983092:LVU983092 MFO983092:MFQ983092 MPK983092:MPM983092 MZG983092:MZI983092 NJC983092:NJE983092 NSY983092:NTA983092 OCU983092:OCW983092 OMQ983092:OMS983092 OWM983092:OWO983092 PGI983092:PGK983092 PQE983092:PQG983092 QAA983092:QAC983092 QJW983092:QJY983092 QTS983092:QTU983092 RDO983092:RDQ983092 RNK983092:RNM983092 RXG983092:RXI983092 SHC983092:SHE983092 SQY983092:SRA983092 TAU983092:TAW983092 TKQ983092:TKS983092 TUM983092:TUO983092 UEI983092:UEK983092 UOE983092:UOG983092 UYA983092:UYC983092 VHW983092:VHY983092 VRS983092:VRU983092 WBO983092:WBQ983092 WLK983092:WLM983092 WVG983092:WVI983092">
      <formula1>",　,AFボード（KS),押出PS3種"</formula1>
    </dataValidation>
    <dataValidation allowBlank="1" showInputMessage="1" sqref="C65587:E65587 IU65587:IW65587 SQ65587:SS65587 ACM65587:ACO65587 AMI65587:AMK65587 AWE65587:AWG65587 BGA65587:BGC65587 BPW65587:BPY65587 BZS65587:BZU65587 CJO65587:CJQ65587 CTK65587:CTM65587 DDG65587:DDI65587 DNC65587:DNE65587 DWY65587:DXA65587 EGU65587:EGW65587 EQQ65587:EQS65587 FAM65587:FAO65587 FKI65587:FKK65587 FUE65587:FUG65587 GEA65587:GEC65587 GNW65587:GNY65587 GXS65587:GXU65587 HHO65587:HHQ65587 HRK65587:HRM65587 IBG65587:IBI65587 ILC65587:ILE65587 IUY65587:IVA65587 JEU65587:JEW65587 JOQ65587:JOS65587 JYM65587:JYO65587 KII65587:KIK65587 KSE65587:KSG65587 LCA65587:LCC65587 LLW65587:LLY65587 LVS65587:LVU65587 MFO65587:MFQ65587 MPK65587:MPM65587 MZG65587:MZI65587 NJC65587:NJE65587 NSY65587:NTA65587 OCU65587:OCW65587 OMQ65587:OMS65587 OWM65587:OWO65587 PGI65587:PGK65587 PQE65587:PQG65587 QAA65587:QAC65587 QJW65587:QJY65587 QTS65587:QTU65587 RDO65587:RDQ65587 RNK65587:RNM65587 RXG65587:RXI65587 SHC65587:SHE65587 SQY65587:SRA65587 TAU65587:TAW65587 TKQ65587:TKS65587 TUM65587:TUO65587 UEI65587:UEK65587 UOE65587:UOG65587 UYA65587:UYC65587 VHW65587:VHY65587 VRS65587:VRU65587 WBO65587:WBQ65587 WLK65587:WLM65587 WVG65587:WVI65587 C131123:E131123 IU131123:IW131123 SQ131123:SS131123 ACM131123:ACO131123 AMI131123:AMK131123 AWE131123:AWG131123 BGA131123:BGC131123 BPW131123:BPY131123 BZS131123:BZU131123 CJO131123:CJQ131123 CTK131123:CTM131123 DDG131123:DDI131123 DNC131123:DNE131123 DWY131123:DXA131123 EGU131123:EGW131123 EQQ131123:EQS131123 FAM131123:FAO131123 FKI131123:FKK131123 FUE131123:FUG131123 GEA131123:GEC131123 GNW131123:GNY131123 GXS131123:GXU131123 HHO131123:HHQ131123 HRK131123:HRM131123 IBG131123:IBI131123 ILC131123:ILE131123 IUY131123:IVA131123 JEU131123:JEW131123 JOQ131123:JOS131123 JYM131123:JYO131123 KII131123:KIK131123 KSE131123:KSG131123 LCA131123:LCC131123 LLW131123:LLY131123 LVS131123:LVU131123 MFO131123:MFQ131123 MPK131123:MPM131123 MZG131123:MZI131123 NJC131123:NJE131123 NSY131123:NTA131123 OCU131123:OCW131123 OMQ131123:OMS131123 OWM131123:OWO131123 PGI131123:PGK131123 PQE131123:PQG131123 QAA131123:QAC131123 QJW131123:QJY131123 QTS131123:QTU131123 RDO131123:RDQ131123 RNK131123:RNM131123 RXG131123:RXI131123 SHC131123:SHE131123 SQY131123:SRA131123 TAU131123:TAW131123 TKQ131123:TKS131123 TUM131123:TUO131123 UEI131123:UEK131123 UOE131123:UOG131123 UYA131123:UYC131123 VHW131123:VHY131123 VRS131123:VRU131123 WBO131123:WBQ131123 WLK131123:WLM131123 WVG131123:WVI131123 C196659:E196659 IU196659:IW196659 SQ196659:SS196659 ACM196659:ACO196659 AMI196659:AMK196659 AWE196659:AWG196659 BGA196659:BGC196659 BPW196659:BPY196659 BZS196659:BZU196659 CJO196659:CJQ196659 CTK196659:CTM196659 DDG196659:DDI196659 DNC196659:DNE196659 DWY196659:DXA196659 EGU196659:EGW196659 EQQ196659:EQS196659 FAM196659:FAO196659 FKI196659:FKK196659 FUE196659:FUG196659 GEA196659:GEC196659 GNW196659:GNY196659 GXS196659:GXU196659 HHO196659:HHQ196659 HRK196659:HRM196659 IBG196659:IBI196659 ILC196659:ILE196659 IUY196659:IVA196659 JEU196659:JEW196659 JOQ196659:JOS196659 JYM196659:JYO196659 KII196659:KIK196659 KSE196659:KSG196659 LCA196659:LCC196659 LLW196659:LLY196659 LVS196659:LVU196659 MFO196659:MFQ196659 MPK196659:MPM196659 MZG196659:MZI196659 NJC196659:NJE196659 NSY196659:NTA196659 OCU196659:OCW196659 OMQ196659:OMS196659 OWM196659:OWO196659 PGI196659:PGK196659 PQE196659:PQG196659 QAA196659:QAC196659 QJW196659:QJY196659 QTS196659:QTU196659 RDO196659:RDQ196659 RNK196659:RNM196659 RXG196659:RXI196659 SHC196659:SHE196659 SQY196659:SRA196659 TAU196659:TAW196659 TKQ196659:TKS196659 TUM196659:TUO196659 UEI196659:UEK196659 UOE196659:UOG196659 UYA196659:UYC196659 VHW196659:VHY196659 VRS196659:VRU196659 WBO196659:WBQ196659 WLK196659:WLM196659 WVG196659:WVI196659 C262195:E262195 IU262195:IW262195 SQ262195:SS262195 ACM262195:ACO262195 AMI262195:AMK262195 AWE262195:AWG262195 BGA262195:BGC262195 BPW262195:BPY262195 BZS262195:BZU262195 CJO262195:CJQ262195 CTK262195:CTM262195 DDG262195:DDI262195 DNC262195:DNE262195 DWY262195:DXA262195 EGU262195:EGW262195 EQQ262195:EQS262195 FAM262195:FAO262195 FKI262195:FKK262195 FUE262195:FUG262195 GEA262195:GEC262195 GNW262195:GNY262195 GXS262195:GXU262195 HHO262195:HHQ262195 HRK262195:HRM262195 IBG262195:IBI262195 ILC262195:ILE262195 IUY262195:IVA262195 JEU262195:JEW262195 JOQ262195:JOS262195 JYM262195:JYO262195 KII262195:KIK262195 KSE262195:KSG262195 LCA262195:LCC262195 LLW262195:LLY262195 LVS262195:LVU262195 MFO262195:MFQ262195 MPK262195:MPM262195 MZG262195:MZI262195 NJC262195:NJE262195 NSY262195:NTA262195 OCU262195:OCW262195 OMQ262195:OMS262195 OWM262195:OWO262195 PGI262195:PGK262195 PQE262195:PQG262195 QAA262195:QAC262195 QJW262195:QJY262195 QTS262195:QTU262195 RDO262195:RDQ262195 RNK262195:RNM262195 RXG262195:RXI262195 SHC262195:SHE262195 SQY262195:SRA262195 TAU262195:TAW262195 TKQ262195:TKS262195 TUM262195:TUO262195 UEI262195:UEK262195 UOE262195:UOG262195 UYA262195:UYC262195 VHW262195:VHY262195 VRS262195:VRU262195 WBO262195:WBQ262195 WLK262195:WLM262195 WVG262195:WVI262195 C327731:E327731 IU327731:IW327731 SQ327731:SS327731 ACM327731:ACO327731 AMI327731:AMK327731 AWE327731:AWG327731 BGA327731:BGC327731 BPW327731:BPY327731 BZS327731:BZU327731 CJO327731:CJQ327731 CTK327731:CTM327731 DDG327731:DDI327731 DNC327731:DNE327731 DWY327731:DXA327731 EGU327731:EGW327731 EQQ327731:EQS327731 FAM327731:FAO327731 FKI327731:FKK327731 FUE327731:FUG327731 GEA327731:GEC327731 GNW327731:GNY327731 GXS327731:GXU327731 HHO327731:HHQ327731 HRK327731:HRM327731 IBG327731:IBI327731 ILC327731:ILE327731 IUY327731:IVA327731 JEU327731:JEW327731 JOQ327731:JOS327731 JYM327731:JYO327731 KII327731:KIK327731 KSE327731:KSG327731 LCA327731:LCC327731 LLW327731:LLY327731 LVS327731:LVU327731 MFO327731:MFQ327731 MPK327731:MPM327731 MZG327731:MZI327731 NJC327731:NJE327731 NSY327731:NTA327731 OCU327731:OCW327731 OMQ327731:OMS327731 OWM327731:OWO327731 PGI327731:PGK327731 PQE327731:PQG327731 QAA327731:QAC327731 QJW327731:QJY327731 QTS327731:QTU327731 RDO327731:RDQ327731 RNK327731:RNM327731 RXG327731:RXI327731 SHC327731:SHE327731 SQY327731:SRA327731 TAU327731:TAW327731 TKQ327731:TKS327731 TUM327731:TUO327731 UEI327731:UEK327731 UOE327731:UOG327731 UYA327731:UYC327731 VHW327731:VHY327731 VRS327731:VRU327731 WBO327731:WBQ327731 WLK327731:WLM327731 WVG327731:WVI327731 C393267:E393267 IU393267:IW393267 SQ393267:SS393267 ACM393267:ACO393267 AMI393267:AMK393267 AWE393267:AWG393267 BGA393267:BGC393267 BPW393267:BPY393267 BZS393267:BZU393267 CJO393267:CJQ393267 CTK393267:CTM393267 DDG393267:DDI393267 DNC393267:DNE393267 DWY393267:DXA393267 EGU393267:EGW393267 EQQ393267:EQS393267 FAM393267:FAO393267 FKI393267:FKK393267 FUE393267:FUG393267 GEA393267:GEC393267 GNW393267:GNY393267 GXS393267:GXU393267 HHO393267:HHQ393267 HRK393267:HRM393267 IBG393267:IBI393267 ILC393267:ILE393267 IUY393267:IVA393267 JEU393267:JEW393267 JOQ393267:JOS393267 JYM393267:JYO393267 KII393267:KIK393267 KSE393267:KSG393267 LCA393267:LCC393267 LLW393267:LLY393267 LVS393267:LVU393267 MFO393267:MFQ393267 MPK393267:MPM393267 MZG393267:MZI393267 NJC393267:NJE393267 NSY393267:NTA393267 OCU393267:OCW393267 OMQ393267:OMS393267 OWM393267:OWO393267 PGI393267:PGK393267 PQE393267:PQG393267 QAA393267:QAC393267 QJW393267:QJY393267 QTS393267:QTU393267 RDO393267:RDQ393267 RNK393267:RNM393267 RXG393267:RXI393267 SHC393267:SHE393267 SQY393267:SRA393267 TAU393267:TAW393267 TKQ393267:TKS393267 TUM393267:TUO393267 UEI393267:UEK393267 UOE393267:UOG393267 UYA393267:UYC393267 VHW393267:VHY393267 VRS393267:VRU393267 WBO393267:WBQ393267 WLK393267:WLM393267 WVG393267:WVI393267 C458803:E458803 IU458803:IW458803 SQ458803:SS458803 ACM458803:ACO458803 AMI458803:AMK458803 AWE458803:AWG458803 BGA458803:BGC458803 BPW458803:BPY458803 BZS458803:BZU458803 CJO458803:CJQ458803 CTK458803:CTM458803 DDG458803:DDI458803 DNC458803:DNE458803 DWY458803:DXA458803 EGU458803:EGW458803 EQQ458803:EQS458803 FAM458803:FAO458803 FKI458803:FKK458803 FUE458803:FUG458803 GEA458803:GEC458803 GNW458803:GNY458803 GXS458803:GXU458803 HHO458803:HHQ458803 HRK458803:HRM458803 IBG458803:IBI458803 ILC458803:ILE458803 IUY458803:IVA458803 JEU458803:JEW458803 JOQ458803:JOS458803 JYM458803:JYO458803 KII458803:KIK458803 KSE458803:KSG458803 LCA458803:LCC458803 LLW458803:LLY458803 LVS458803:LVU458803 MFO458803:MFQ458803 MPK458803:MPM458803 MZG458803:MZI458803 NJC458803:NJE458803 NSY458803:NTA458803 OCU458803:OCW458803 OMQ458803:OMS458803 OWM458803:OWO458803 PGI458803:PGK458803 PQE458803:PQG458803 QAA458803:QAC458803 QJW458803:QJY458803 QTS458803:QTU458803 RDO458803:RDQ458803 RNK458803:RNM458803 RXG458803:RXI458803 SHC458803:SHE458803 SQY458803:SRA458803 TAU458803:TAW458803 TKQ458803:TKS458803 TUM458803:TUO458803 UEI458803:UEK458803 UOE458803:UOG458803 UYA458803:UYC458803 VHW458803:VHY458803 VRS458803:VRU458803 WBO458803:WBQ458803 WLK458803:WLM458803 WVG458803:WVI458803 C524339:E524339 IU524339:IW524339 SQ524339:SS524339 ACM524339:ACO524339 AMI524339:AMK524339 AWE524339:AWG524339 BGA524339:BGC524339 BPW524339:BPY524339 BZS524339:BZU524339 CJO524339:CJQ524339 CTK524339:CTM524339 DDG524339:DDI524339 DNC524339:DNE524339 DWY524339:DXA524339 EGU524339:EGW524339 EQQ524339:EQS524339 FAM524339:FAO524339 FKI524339:FKK524339 FUE524339:FUG524339 GEA524339:GEC524339 GNW524339:GNY524339 GXS524339:GXU524339 HHO524339:HHQ524339 HRK524339:HRM524339 IBG524339:IBI524339 ILC524339:ILE524339 IUY524339:IVA524339 JEU524339:JEW524339 JOQ524339:JOS524339 JYM524339:JYO524339 KII524339:KIK524339 KSE524339:KSG524339 LCA524339:LCC524339 LLW524339:LLY524339 LVS524339:LVU524339 MFO524339:MFQ524339 MPK524339:MPM524339 MZG524339:MZI524339 NJC524339:NJE524339 NSY524339:NTA524339 OCU524339:OCW524339 OMQ524339:OMS524339 OWM524339:OWO524339 PGI524339:PGK524339 PQE524339:PQG524339 QAA524339:QAC524339 QJW524339:QJY524339 QTS524339:QTU524339 RDO524339:RDQ524339 RNK524339:RNM524339 RXG524339:RXI524339 SHC524339:SHE524339 SQY524339:SRA524339 TAU524339:TAW524339 TKQ524339:TKS524339 TUM524339:TUO524339 UEI524339:UEK524339 UOE524339:UOG524339 UYA524339:UYC524339 VHW524339:VHY524339 VRS524339:VRU524339 WBO524339:WBQ524339 WLK524339:WLM524339 WVG524339:WVI524339 C589875:E589875 IU589875:IW589875 SQ589875:SS589875 ACM589875:ACO589875 AMI589875:AMK589875 AWE589875:AWG589875 BGA589875:BGC589875 BPW589875:BPY589875 BZS589875:BZU589875 CJO589875:CJQ589875 CTK589875:CTM589875 DDG589875:DDI589875 DNC589875:DNE589875 DWY589875:DXA589875 EGU589875:EGW589875 EQQ589875:EQS589875 FAM589875:FAO589875 FKI589875:FKK589875 FUE589875:FUG589875 GEA589875:GEC589875 GNW589875:GNY589875 GXS589875:GXU589875 HHO589875:HHQ589875 HRK589875:HRM589875 IBG589875:IBI589875 ILC589875:ILE589875 IUY589875:IVA589875 JEU589875:JEW589875 JOQ589875:JOS589875 JYM589875:JYO589875 KII589875:KIK589875 KSE589875:KSG589875 LCA589875:LCC589875 LLW589875:LLY589875 LVS589875:LVU589875 MFO589875:MFQ589875 MPK589875:MPM589875 MZG589875:MZI589875 NJC589875:NJE589875 NSY589875:NTA589875 OCU589875:OCW589875 OMQ589875:OMS589875 OWM589875:OWO589875 PGI589875:PGK589875 PQE589875:PQG589875 QAA589875:QAC589875 QJW589875:QJY589875 QTS589875:QTU589875 RDO589875:RDQ589875 RNK589875:RNM589875 RXG589875:RXI589875 SHC589875:SHE589875 SQY589875:SRA589875 TAU589875:TAW589875 TKQ589875:TKS589875 TUM589875:TUO589875 UEI589875:UEK589875 UOE589875:UOG589875 UYA589875:UYC589875 VHW589875:VHY589875 VRS589875:VRU589875 WBO589875:WBQ589875 WLK589875:WLM589875 WVG589875:WVI589875 C655411:E655411 IU655411:IW655411 SQ655411:SS655411 ACM655411:ACO655411 AMI655411:AMK655411 AWE655411:AWG655411 BGA655411:BGC655411 BPW655411:BPY655411 BZS655411:BZU655411 CJO655411:CJQ655411 CTK655411:CTM655411 DDG655411:DDI655411 DNC655411:DNE655411 DWY655411:DXA655411 EGU655411:EGW655411 EQQ655411:EQS655411 FAM655411:FAO655411 FKI655411:FKK655411 FUE655411:FUG655411 GEA655411:GEC655411 GNW655411:GNY655411 GXS655411:GXU655411 HHO655411:HHQ655411 HRK655411:HRM655411 IBG655411:IBI655411 ILC655411:ILE655411 IUY655411:IVA655411 JEU655411:JEW655411 JOQ655411:JOS655411 JYM655411:JYO655411 KII655411:KIK655411 KSE655411:KSG655411 LCA655411:LCC655411 LLW655411:LLY655411 LVS655411:LVU655411 MFO655411:MFQ655411 MPK655411:MPM655411 MZG655411:MZI655411 NJC655411:NJE655411 NSY655411:NTA655411 OCU655411:OCW655411 OMQ655411:OMS655411 OWM655411:OWO655411 PGI655411:PGK655411 PQE655411:PQG655411 QAA655411:QAC655411 QJW655411:QJY655411 QTS655411:QTU655411 RDO655411:RDQ655411 RNK655411:RNM655411 RXG655411:RXI655411 SHC655411:SHE655411 SQY655411:SRA655411 TAU655411:TAW655411 TKQ655411:TKS655411 TUM655411:TUO655411 UEI655411:UEK655411 UOE655411:UOG655411 UYA655411:UYC655411 VHW655411:VHY655411 VRS655411:VRU655411 WBO655411:WBQ655411 WLK655411:WLM655411 WVG655411:WVI655411 C720947:E720947 IU720947:IW720947 SQ720947:SS720947 ACM720947:ACO720947 AMI720947:AMK720947 AWE720947:AWG720947 BGA720947:BGC720947 BPW720947:BPY720947 BZS720947:BZU720947 CJO720947:CJQ720947 CTK720947:CTM720947 DDG720947:DDI720947 DNC720947:DNE720947 DWY720947:DXA720947 EGU720947:EGW720947 EQQ720947:EQS720947 FAM720947:FAO720947 FKI720947:FKK720947 FUE720947:FUG720947 GEA720947:GEC720947 GNW720947:GNY720947 GXS720947:GXU720947 HHO720947:HHQ720947 HRK720947:HRM720947 IBG720947:IBI720947 ILC720947:ILE720947 IUY720947:IVA720947 JEU720947:JEW720947 JOQ720947:JOS720947 JYM720947:JYO720947 KII720947:KIK720947 KSE720947:KSG720947 LCA720947:LCC720947 LLW720947:LLY720947 LVS720947:LVU720947 MFO720947:MFQ720947 MPK720947:MPM720947 MZG720947:MZI720947 NJC720947:NJE720947 NSY720947:NTA720947 OCU720947:OCW720947 OMQ720947:OMS720947 OWM720947:OWO720947 PGI720947:PGK720947 PQE720947:PQG720947 QAA720947:QAC720947 QJW720947:QJY720947 QTS720947:QTU720947 RDO720947:RDQ720947 RNK720947:RNM720947 RXG720947:RXI720947 SHC720947:SHE720947 SQY720947:SRA720947 TAU720947:TAW720947 TKQ720947:TKS720947 TUM720947:TUO720947 UEI720947:UEK720947 UOE720947:UOG720947 UYA720947:UYC720947 VHW720947:VHY720947 VRS720947:VRU720947 WBO720947:WBQ720947 WLK720947:WLM720947 WVG720947:WVI720947 C786483:E786483 IU786483:IW786483 SQ786483:SS786483 ACM786483:ACO786483 AMI786483:AMK786483 AWE786483:AWG786483 BGA786483:BGC786483 BPW786483:BPY786483 BZS786483:BZU786483 CJO786483:CJQ786483 CTK786483:CTM786483 DDG786483:DDI786483 DNC786483:DNE786483 DWY786483:DXA786483 EGU786483:EGW786483 EQQ786483:EQS786483 FAM786483:FAO786483 FKI786483:FKK786483 FUE786483:FUG786483 GEA786483:GEC786483 GNW786483:GNY786483 GXS786483:GXU786483 HHO786483:HHQ786483 HRK786483:HRM786483 IBG786483:IBI786483 ILC786483:ILE786483 IUY786483:IVA786483 JEU786483:JEW786483 JOQ786483:JOS786483 JYM786483:JYO786483 KII786483:KIK786483 KSE786483:KSG786483 LCA786483:LCC786483 LLW786483:LLY786483 LVS786483:LVU786483 MFO786483:MFQ786483 MPK786483:MPM786483 MZG786483:MZI786483 NJC786483:NJE786483 NSY786483:NTA786483 OCU786483:OCW786483 OMQ786483:OMS786483 OWM786483:OWO786483 PGI786483:PGK786483 PQE786483:PQG786483 QAA786483:QAC786483 QJW786483:QJY786483 QTS786483:QTU786483 RDO786483:RDQ786483 RNK786483:RNM786483 RXG786483:RXI786483 SHC786483:SHE786483 SQY786483:SRA786483 TAU786483:TAW786483 TKQ786483:TKS786483 TUM786483:TUO786483 UEI786483:UEK786483 UOE786483:UOG786483 UYA786483:UYC786483 VHW786483:VHY786483 VRS786483:VRU786483 WBO786483:WBQ786483 WLK786483:WLM786483 WVG786483:WVI786483 C852019:E852019 IU852019:IW852019 SQ852019:SS852019 ACM852019:ACO852019 AMI852019:AMK852019 AWE852019:AWG852019 BGA852019:BGC852019 BPW852019:BPY852019 BZS852019:BZU852019 CJO852019:CJQ852019 CTK852019:CTM852019 DDG852019:DDI852019 DNC852019:DNE852019 DWY852019:DXA852019 EGU852019:EGW852019 EQQ852019:EQS852019 FAM852019:FAO852019 FKI852019:FKK852019 FUE852019:FUG852019 GEA852019:GEC852019 GNW852019:GNY852019 GXS852019:GXU852019 HHO852019:HHQ852019 HRK852019:HRM852019 IBG852019:IBI852019 ILC852019:ILE852019 IUY852019:IVA852019 JEU852019:JEW852019 JOQ852019:JOS852019 JYM852019:JYO852019 KII852019:KIK852019 KSE852019:KSG852019 LCA852019:LCC852019 LLW852019:LLY852019 LVS852019:LVU852019 MFO852019:MFQ852019 MPK852019:MPM852019 MZG852019:MZI852019 NJC852019:NJE852019 NSY852019:NTA852019 OCU852019:OCW852019 OMQ852019:OMS852019 OWM852019:OWO852019 PGI852019:PGK852019 PQE852019:PQG852019 QAA852019:QAC852019 QJW852019:QJY852019 QTS852019:QTU852019 RDO852019:RDQ852019 RNK852019:RNM852019 RXG852019:RXI852019 SHC852019:SHE852019 SQY852019:SRA852019 TAU852019:TAW852019 TKQ852019:TKS852019 TUM852019:TUO852019 UEI852019:UEK852019 UOE852019:UOG852019 UYA852019:UYC852019 VHW852019:VHY852019 VRS852019:VRU852019 WBO852019:WBQ852019 WLK852019:WLM852019 WVG852019:WVI852019 C917555:E917555 IU917555:IW917555 SQ917555:SS917555 ACM917555:ACO917555 AMI917555:AMK917555 AWE917555:AWG917555 BGA917555:BGC917555 BPW917555:BPY917555 BZS917555:BZU917555 CJO917555:CJQ917555 CTK917555:CTM917555 DDG917555:DDI917555 DNC917555:DNE917555 DWY917555:DXA917555 EGU917555:EGW917555 EQQ917555:EQS917555 FAM917555:FAO917555 FKI917555:FKK917555 FUE917555:FUG917555 GEA917555:GEC917555 GNW917555:GNY917555 GXS917555:GXU917555 HHO917555:HHQ917555 HRK917555:HRM917555 IBG917555:IBI917555 ILC917555:ILE917555 IUY917555:IVA917555 JEU917555:JEW917555 JOQ917555:JOS917555 JYM917555:JYO917555 KII917555:KIK917555 KSE917555:KSG917555 LCA917555:LCC917555 LLW917555:LLY917555 LVS917555:LVU917555 MFO917555:MFQ917555 MPK917555:MPM917555 MZG917555:MZI917555 NJC917555:NJE917555 NSY917555:NTA917555 OCU917555:OCW917555 OMQ917555:OMS917555 OWM917555:OWO917555 PGI917555:PGK917555 PQE917555:PQG917555 QAA917555:QAC917555 QJW917555:QJY917555 QTS917555:QTU917555 RDO917555:RDQ917555 RNK917555:RNM917555 RXG917555:RXI917555 SHC917555:SHE917555 SQY917555:SRA917555 TAU917555:TAW917555 TKQ917555:TKS917555 TUM917555:TUO917555 UEI917555:UEK917555 UOE917555:UOG917555 UYA917555:UYC917555 VHW917555:VHY917555 VRS917555:VRU917555 WBO917555:WBQ917555 WLK917555:WLM917555 WVG917555:WVI917555 C983091:E983091 IU983091:IW983091 SQ983091:SS983091 ACM983091:ACO983091 AMI983091:AMK983091 AWE983091:AWG983091 BGA983091:BGC983091 BPW983091:BPY983091 BZS983091:BZU983091 CJO983091:CJQ983091 CTK983091:CTM983091 DDG983091:DDI983091 DNC983091:DNE983091 DWY983091:DXA983091 EGU983091:EGW983091 EQQ983091:EQS983091 FAM983091:FAO983091 FKI983091:FKK983091 FUE983091:FUG983091 GEA983091:GEC983091 GNW983091:GNY983091 GXS983091:GXU983091 HHO983091:HHQ983091 HRK983091:HRM983091 IBG983091:IBI983091 ILC983091:ILE983091 IUY983091:IVA983091 JEU983091:JEW983091 JOQ983091:JOS983091 JYM983091:JYO983091 KII983091:KIK983091 KSE983091:KSG983091 LCA983091:LCC983091 LLW983091:LLY983091 LVS983091:LVU983091 MFO983091:MFQ983091 MPK983091:MPM983091 MZG983091:MZI983091 NJC983091:NJE983091 NSY983091:NTA983091 OCU983091:OCW983091 OMQ983091:OMS983091 OWM983091:OWO983091 PGI983091:PGK983091 PQE983091:PQG983091 QAA983091:QAC983091 QJW983091:QJY983091 QTS983091:QTU983091 RDO983091:RDQ983091 RNK983091:RNM983091 RXG983091:RXI983091 SHC983091:SHE983091 SQY983091:SRA983091 TAU983091:TAW983091 TKQ983091:TKS983091 TUM983091:TUO983091 UEI983091:UEK983091 UOE983091:UOG983091 UYA983091:UYC983091 VHW983091:VHY983091 VRS983091:VRU983091 WBO983091:WBQ983091 WLK983091:WLM983091 WVG983091:WVI983091"/>
    <dataValidation type="list" allowBlank="1" showInputMessage="1" sqref="WVI983027 IX36 ST36 ACP36 AML36 AWH36 BGD36 BPZ36 BZV36 CJR36 CTN36 DDJ36 DNF36 DXB36 EGX36 EQT36 FAP36 FKL36 FUH36 GED36 GNZ36 GXV36 HHR36 HRN36 IBJ36 ILF36 IVB36 JEX36 JOT36 JYP36 KIL36 KSH36 LCD36 LLZ36 LVV36 MFR36 MPN36 MZJ36 NJF36 NTB36 OCX36 OMT36 OWP36 PGL36 PQH36 QAD36 QJZ36 QTV36 RDR36 RNN36 RXJ36 SHF36 SRB36 TAX36 TKT36 TUP36 UEL36 UOH36 UYD36 VHZ36 VRV36 WBR36 WLN36 WVJ36 E65523 IW65523 SS65523 ACO65523 AMK65523 AWG65523 BGC65523 BPY65523 BZU65523 CJQ65523 CTM65523 DDI65523 DNE65523 DXA65523 EGW65523 EQS65523 FAO65523 FKK65523 FUG65523 GEC65523 GNY65523 GXU65523 HHQ65523 HRM65523 IBI65523 ILE65523 IVA65523 JEW65523 JOS65523 JYO65523 KIK65523 KSG65523 LCC65523 LLY65523 LVU65523 MFQ65523 MPM65523 MZI65523 NJE65523 NTA65523 OCW65523 OMS65523 OWO65523 PGK65523 PQG65523 QAC65523 QJY65523 QTU65523 RDQ65523 RNM65523 RXI65523 SHE65523 SRA65523 TAW65523 TKS65523 TUO65523 UEK65523 UOG65523 UYC65523 VHY65523 VRU65523 WBQ65523 WLM65523 WVI65523 E131059 IW131059 SS131059 ACO131059 AMK131059 AWG131059 BGC131059 BPY131059 BZU131059 CJQ131059 CTM131059 DDI131059 DNE131059 DXA131059 EGW131059 EQS131059 FAO131059 FKK131059 FUG131059 GEC131059 GNY131059 GXU131059 HHQ131059 HRM131059 IBI131059 ILE131059 IVA131059 JEW131059 JOS131059 JYO131059 KIK131059 KSG131059 LCC131059 LLY131059 LVU131059 MFQ131059 MPM131059 MZI131059 NJE131059 NTA131059 OCW131059 OMS131059 OWO131059 PGK131059 PQG131059 QAC131059 QJY131059 QTU131059 RDQ131059 RNM131059 RXI131059 SHE131059 SRA131059 TAW131059 TKS131059 TUO131059 UEK131059 UOG131059 UYC131059 VHY131059 VRU131059 WBQ131059 WLM131059 WVI131059 E196595 IW196595 SS196595 ACO196595 AMK196595 AWG196595 BGC196595 BPY196595 BZU196595 CJQ196595 CTM196595 DDI196595 DNE196595 DXA196595 EGW196595 EQS196595 FAO196595 FKK196595 FUG196595 GEC196595 GNY196595 GXU196595 HHQ196595 HRM196595 IBI196595 ILE196595 IVA196595 JEW196595 JOS196595 JYO196595 KIK196595 KSG196595 LCC196595 LLY196595 LVU196595 MFQ196595 MPM196595 MZI196595 NJE196595 NTA196595 OCW196595 OMS196595 OWO196595 PGK196595 PQG196595 QAC196595 QJY196595 QTU196595 RDQ196595 RNM196595 RXI196595 SHE196595 SRA196595 TAW196595 TKS196595 TUO196595 UEK196595 UOG196595 UYC196595 VHY196595 VRU196595 WBQ196595 WLM196595 WVI196595 E262131 IW262131 SS262131 ACO262131 AMK262131 AWG262131 BGC262131 BPY262131 BZU262131 CJQ262131 CTM262131 DDI262131 DNE262131 DXA262131 EGW262131 EQS262131 FAO262131 FKK262131 FUG262131 GEC262131 GNY262131 GXU262131 HHQ262131 HRM262131 IBI262131 ILE262131 IVA262131 JEW262131 JOS262131 JYO262131 KIK262131 KSG262131 LCC262131 LLY262131 LVU262131 MFQ262131 MPM262131 MZI262131 NJE262131 NTA262131 OCW262131 OMS262131 OWO262131 PGK262131 PQG262131 QAC262131 QJY262131 QTU262131 RDQ262131 RNM262131 RXI262131 SHE262131 SRA262131 TAW262131 TKS262131 TUO262131 UEK262131 UOG262131 UYC262131 VHY262131 VRU262131 WBQ262131 WLM262131 WVI262131 E327667 IW327667 SS327667 ACO327667 AMK327667 AWG327667 BGC327667 BPY327667 BZU327667 CJQ327667 CTM327667 DDI327667 DNE327667 DXA327667 EGW327667 EQS327667 FAO327667 FKK327667 FUG327667 GEC327667 GNY327667 GXU327667 HHQ327667 HRM327667 IBI327667 ILE327667 IVA327667 JEW327667 JOS327667 JYO327667 KIK327667 KSG327667 LCC327667 LLY327667 LVU327667 MFQ327667 MPM327667 MZI327667 NJE327667 NTA327667 OCW327667 OMS327667 OWO327667 PGK327667 PQG327667 QAC327667 QJY327667 QTU327667 RDQ327667 RNM327667 RXI327667 SHE327667 SRA327667 TAW327667 TKS327667 TUO327667 UEK327667 UOG327667 UYC327667 VHY327667 VRU327667 WBQ327667 WLM327667 WVI327667 E393203 IW393203 SS393203 ACO393203 AMK393203 AWG393203 BGC393203 BPY393203 BZU393203 CJQ393203 CTM393203 DDI393203 DNE393203 DXA393203 EGW393203 EQS393203 FAO393203 FKK393203 FUG393203 GEC393203 GNY393203 GXU393203 HHQ393203 HRM393203 IBI393203 ILE393203 IVA393203 JEW393203 JOS393203 JYO393203 KIK393203 KSG393203 LCC393203 LLY393203 LVU393203 MFQ393203 MPM393203 MZI393203 NJE393203 NTA393203 OCW393203 OMS393203 OWO393203 PGK393203 PQG393203 QAC393203 QJY393203 QTU393203 RDQ393203 RNM393203 RXI393203 SHE393203 SRA393203 TAW393203 TKS393203 TUO393203 UEK393203 UOG393203 UYC393203 VHY393203 VRU393203 WBQ393203 WLM393203 WVI393203 E458739 IW458739 SS458739 ACO458739 AMK458739 AWG458739 BGC458739 BPY458739 BZU458739 CJQ458739 CTM458739 DDI458739 DNE458739 DXA458739 EGW458739 EQS458739 FAO458739 FKK458739 FUG458739 GEC458739 GNY458739 GXU458739 HHQ458739 HRM458739 IBI458739 ILE458739 IVA458739 JEW458739 JOS458739 JYO458739 KIK458739 KSG458739 LCC458739 LLY458739 LVU458739 MFQ458739 MPM458739 MZI458739 NJE458739 NTA458739 OCW458739 OMS458739 OWO458739 PGK458739 PQG458739 QAC458739 QJY458739 QTU458739 RDQ458739 RNM458739 RXI458739 SHE458739 SRA458739 TAW458739 TKS458739 TUO458739 UEK458739 UOG458739 UYC458739 VHY458739 VRU458739 WBQ458739 WLM458739 WVI458739 E524275 IW524275 SS524275 ACO524275 AMK524275 AWG524275 BGC524275 BPY524275 BZU524275 CJQ524275 CTM524275 DDI524275 DNE524275 DXA524275 EGW524275 EQS524275 FAO524275 FKK524275 FUG524275 GEC524275 GNY524275 GXU524275 HHQ524275 HRM524275 IBI524275 ILE524275 IVA524275 JEW524275 JOS524275 JYO524275 KIK524275 KSG524275 LCC524275 LLY524275 LVU524275 MFQ524275 MPM524275 MZI524275 NJE524275 NTA524275 OCW524275 OMS524275 OWO524275 PGK524275 PQG524275 QAC524275 QJY524275 QTU524275 RDQ524275 RNM524275 RXI524275 SHE524275 SRA524275 TAW524275 TKS524275 TUO524275 UEK524275 UOG524275 UYC524275 VHY524275 VRU524275 WBQ524275 WLM524275 WVI524275 E589811 IW589811 SS589811 ACO589811 AMK589811 AWG589811 BGC589811 BPY589811 BZU589811 CJQ589811 CTM589811 DDI589811 DNE589811 DXA589811 EGW589811 EQS589811 FAO589811 FKK589811 FUG589811 GEC589811 GNY589811 GXU589811 HHQ589811 HRM589811 IBI589811 ILE589811 IVA589811 JEW589811 JOS589811 JYO589811 KIK589811 KSG589811 LCC589811 LLY589811 LVU589811 MFQ589811 MPM589811 MZI589811 NJE589811 NTA589811 OCW589811 OMS589811 OWO589811 PGK589811 PQG589811 QAC589811 QJY589811 QTU589811 RDQ589811 RNM589811 RXI589811 SHE589811 SRA589811 TAW589811 TKS589811 TUO589811 UEK589811 UOG589811 UYC589811 VHY589811 VRU589811 WBQ589811 WLM589811 WVI589811 E655347 IW655347 SS655347 ACO655347 AMK655347 AWG655347 BGC655347 BPY655347 BZU655347 CJQ655347 CTM655347 DDI655347 DNE655347 DXA655347 EGW655347 EQS655347 FAO655347 FKK655347 FUG655347 GEC655347 GNY655347 GXU655347 HHQ655347 HRM655347 IBI655347 ILE655347 IVA655347 JEW655347 JOS655347 JYO655347 KIK655347 KSG655347 LCC655347 LLY655347 LVU655347 MFQ655347 MPM655347 MZI655347 NJE655347 NTA655347 OCW655347 OMS655347 OWO655347 PGK655347 PQG655347 QAC655347 QJY655347 QTU655347 RDQ655347 RNM655347 RXI655347 SHE655347 SRA655347 TAW655347 TKS655347 TUO655347 UEK655347 UOG655347 UYC655347 VHY655347 VRU655347 WBQ655347 WLM655347 WVI655347 E720883 IW720883 SS720883 ACO720883 AMK720883 AWG720883 BGC720883 BPY720883 BZU720883 CJQ720883 CTM720883 DDI720883 DNE720883 DXA720883 EGW720883 EQS720883 FAO720883 FKK720883 FUG720883 GEC720883 GNY720883 GXU720883 HHQ720883 HRM720883 IBI720883 ILE720883 IVA720883 JEW720883 JOS720883 JYO720883 KIK720883 KSG720883 LCC720883 LLY720883 LVU720883 MFQ720883 MPM720883 MZI720883 NJE720883 NTA720883 OCW720883 OMS720883 OWO720883 PGK720883 PQG720883 QAC720883 QJY720883 QTU720883 RDQ720883 RNM720883 RXI720883 SHE720883 SRA720883 TAW720883 TKS720883 TUO720883 UEK720883 UOG720883 UYC720883 VHY720883 VRU720883 WBQ720883 WLM720883 WVI720883 E786419 IW786419 SS786419 ACO786419 AMK786419 AWG786419 BGC786419 BPY786419 BZU786419 CJQ786419 CTM786419 DDI786419 DNE786419 DXA786419 EGW786419 EQS786419 FAO786419 FKK786419 FUG786419 GEC786419 GNY786419 GXU786419 HHQ786419 HRM786419 IBI786419 ILE786419 IVA786419 JEW786419 JOS786419 JYO786419 KIK786419 KSG786419 LCC786419 LLY786419 LVU786419 MFQ786419 MPM786419 MZI786419 NJE786419 NTA786419 OCW786419 OMS786419 OWO786419 PGK786419 PQG786419 QAC786419 QJY786419 QTU786419 RDQ786419 RNM786419 RXI786419 SHE786419 SRA786419 TAW786419 TKS786419 TUO786419 UEK786419 UOG786419 UYC786419 VHY786419 VRU786419 WBQ786419 WLM786419 WVI786419 E851955 IW851955 SS851955 ACO851955 AMK851955 AWG851955 BGC851955 BPY851955 BZU851955 CJQ851955 CTM851955 DDI851955 DNE851955 DXA851955 EGW851955 EQS851955 FAO851955 FKK851955 FUG851955 GEC851955 GNY851955 GXU851955 HHQ851955 HRM851955 IBI851955 ILE851955 IVA851955 JEW851955 JOS851955 JYO851955 KIK851955 KSG851955 LCC851955 LLY851955 LVU851955 MFQ851955 MPM851955 MZI851955 NJE851955 NTA851955 OCW851955 OMS851955 OWO851955 PGK851955 PQG851955 QAC851955 QJY851955 QTU851955 RDQ851955 RNM851955 RXI851955 SHE851955 SRA851955 TAW851955 TKS851955 TUO851955 UEK851955 UOG851955 UYC851955 VHY851955 VRU851955 WBQ851955 WLM851955 WVI851955 E917491 IW917491 SS917491 ACO917491 AMK917491 AWG917491 BGC917491 BPY917491 BZU917491 CJQ917491 CTM917491 DDI917491 DNE917491 DXA917491 EGW917491 EQS917491 FAO917491 FKK917491 FUG917491 GEC917491 GNY917491 GXU917491 HHQ917491 HRM917491 IBI917491 ILE917491 IVA917491 JEW917491 JOS917491 JYO917491 KIK917491 KSG917491 LCC917491 LLY917491 LVU917491 MFQ917491 MPM917491 MZI917491 NJE917491 NTA917491 OCW917491 OMS917491 OWO917491 PGK917491 PQG917491 QAC917491 QJY917491 QTU917491 RDQ917491 RNM917491 RXI917491 SHE917491 SRA917491 TAW917491 TKS917491 TUO917491 UEK917491 UOG917491 UYC917491 VHY917491 VRU917491 WBQ917491 WLM917491 WVI917491 E983027 IW983027 SS983027 ACO983027 AMK983027 AWG983027 BGC983027 BPY983027 BZU983027 CJQ983027 CTM983027 DDI983027 DNE983027 DXA983027 EGW983027 EQS983027 FAO983027 FKK983027 FUG983027 GEC983027 GNY983027 GXU983027 HHQ983027 HRM983027 IBI983027 ILE983027 IVA983027 JEW983027 JOS983027 JYO983027 KIK983027 KSG983027 LCC983027 LLY983027 LVU983027 MFQ983027 MPM983027 MZI983027 NJE983027 NTA983027 OCW983027 OMS983027 OWO983027 PGK983027 PQG983027 QAC983027 QJY983027 QTU983027 RDQ983027 RNM983027 RXI983027 SHE983027 SRA983027 TAW983027 TKS983027 TUO983027 UEK983027 UOG983027 UYC983027 VHY983027 VRU983027 WBQ983027 WLM983027">
      <formula1>",たる木間に断熱する場合,野縁上に敷き込む場合,"</formula1>
    </dataValidation>
    <dataValidation type="list" allowBlank="1" showInputMessage="1" sqref="WLK983122:WLM983122 C65528:E65528 IU65528:IW65528 SQ65528:SS65528 ACM65528:ACO65528 AMI65528:AMK65528 AWE65528:AWG65528 BGA65528:BGC65528 BPW65528:BPY65528 BZS65528:BZU65528 CJO65528:CJQ65528 CTK65528:CTM65528 DDG65528:DDI65528 DNC65528:DNE65528 DWY65528:DXA65528 EGU65528:EGW65528 EQQ65528:EQS65528 FAM65528:FAO65528 FKI65528:FKK65528 FUE65528:FUG65528 GEA65528:GEC65528 GNW65528:GNY65528 GXS65528:GXU65528 HHO65528:HHQ65528 HRK65528:HRM65528 IBG65528:IBI65528 ILC65528:ILE65528 IUY65528:IVA65528 JEU65528:JEW65528 JOQ65528:JOS65528 JYM65528:JYO65528 KII65528:KIK65528 KSE65528:KSG65528 LCA65528:LCC65528 LLW65528:LLY65528 LVS65528:LVU65528 MFO65528:MFQ65528 MPK65528:MPM65528 MZG65528:MZI65528 NJC65528:NJE65528 NSY65528:NTA65528 OCU65528:OCW65528 OMQ65528:OMS65528 OWM65528:OWO65528 PGI65528:PGK65528 PQE65528:PQG65528 QAA65528:QAC65528 QJW65528:QJY65528 QTS65528:QTU65528 RDO65528:RDQ65528 RNK65528:RNM65528 RXG65528:RXI65528 SHC65528:SHE65528 SQY65528:SRA65528 TAU65528:TAW65528 TKQ65528:TKS65528 TUM65528:TUO65528 UEI65528:UEK65528 UOE65528:UOG65528 UYA65528:UYC65528 VHW65528:VHY65528 VRS65528:VRU65528 WBO65528:WBQ65528 WLK65528:WLM65528 WVG65528:WVI65528 C131064:E131064 IU131064:IW131064 SQ131064:SS131064 ACM131064:ACO131064 AMI131064:AMK131064 AWE131064:AWG131064 BGA131064:BGC131064 BPW131064:BPY131064 BZS131064:BZU131064 CJO131064:CJQ131064 CTK131064:CTM131064 DDG131064:DDI131064 DNC131064:DNE131064 DWY131064:DXA131064 EGU131064:EGW131064 EQQ131064:EQS131064 FAM131064:FAO131064 FKI131064:FKK131064 FUE131064:FUG131064 GEA131064:GEC131064 GNW131064:GNY131064 GXS131064:GXU131064 HHO131064:HHQ131064 HRK131064:HRM131064 IBG131064:IBI131064 ILC131064:ILE131064 IUY131064:IVA131064 JEU131064:JEW131064 JOQ131064:JOS131064 JYM131064:JYO131064 KII131064:KIK131064 KSE131064:KSG131064 LCA131064:LCC131064 LLW131064:LLY131064 LVS131064:LVU131064 MFO131064:MFQ131064 MPK131064:MPM131064 MZG131064:MZI131064 NJC131064:NJE131064 NSY131064:NTA131064 OCU131064:OCW131064 OMQ131064:OMS131064 OWM131064:OWO131064 PGI131064:PGK131064 PQE131064:PQG131064 QAA131064:QAC131064 QJW131064:QJY131064 QTS131064:QTU131064 RDO131064:RDQ131064 RNK131064:RNM131064 RXG131064:RXI131064 SHC131064:SHE131064 SQY131064:SRA131064 TAU131064:TAW131064 TKQ131064:TKS131064 TUM131064:TUO131064 UEI131064:UEK131064 UOE131064:UOG131064 UYA131064:UYC131064 VHW131064:VHY131064 VRS131064:VRU131064 WBO131064:WBQ131064 WLK131064:WLM131064 WVG131064:WVI131064 C196600:E196600 IU196600:IW196600 SQ196600:SS196600 ACM196600:ACO196600 AMI196600:AMK196600 AWE196600:AWG196600 BGA196600:BGC196600 BPW196600:BPY196600 BZS196600:BZU196600 CJO196600:CJQ196600 CTK196600:CTM196600 DDG196600:DDI196600 DNC196600:DNE196600 DWY196600:DXA196600 EGU196600:EGW196600 EQQ196600:EQS196600 FAM196600:FAO196600 FKI196600:FKK196600 FUE196600:FUG196600 GEA196600:GEC196600 GNW196600:GNY196600 GXS196600:GXU196600 HHO196600:HHQ196600 HRK196600:HRM196600 IBG196600:IBI196600 ILC196600:ILE196600 IUY196600:IVA196600 JEU196600:JEW196600 JOQ196600:JOS196600 JYM196600:JYO196600 KII196600:KIK196600 KSE196600:KSG196600 LCA196600:LCC196600 LLW196600:LLY196600 LVS196600:LVU196600 MFO196600:MFQ196600 MPK196600:MPM196600 MZG196600:MZI196600 NJC196600:NJE196600 NSY196600:NTA196600 OCU196600:OCW196600 OMQ196600:OMS196600 OWM196600:OWO196600 PGI196600:PGK196600 PQE196600:PQG196600 QAA196600:QAC196600 QJW196600:QJY196600 QTS196600:QTU196600 RDO196600:RDQ196600 RNK196600:RNM196600 RXG196600:RXI196600 SHC196600:SHE196600 SQY196600:SRA196600 TAU196600:TAW196600 TKQ196600:TKS196600 TUM196600:TUO196600 UEI196600:UEK196600 UOE196600:UOG196600 UYA196600:UYC196600 VHW196600:VHY196600 VRS196600:VRU196600 WBO196600:WBQ196600 WLK196600:WLM196600 WVG196600:WVI196600 C262136:E262136 IU262136:IW262136 SQ262136:SS262136 ACM262136:ACO262136 AMI262136:AMK262136 AWE262136:AWG262136 BGA262136:BGC262136 BPW262136:BPY262136 BZS262136:BZU262136 CJO262136:CJQ262136 CTK262136:CTM262136 DDG262136:DDI262136 DNC262136:DNE262136 DWY262136:DXA262136 EGU262136:EGW262136 EQQ262136:EQS262136 FAM262136:FAO262136 FKI262136:FKK262136 FUE262136:FUG262136 GEA262136:GEC262136 GNW262136:GNY262136 GXS262136:GXU262136 HHO262136:HHQ262136 HRK262136:HRM262136 IBG262136:IBI262136 ILC262136:ILE262136 IUY262136:IVA262136 JEU262136:JEW262136 JOQ262136:JOS262136 JYM262136:JYO262136 KII262136:KIK262136 KSE262136:KSG262136 LCA262136:LCC262136 LLW262136:LLY262136 LVS262136:LVU262136 MFO262136:MFQ262136 MPK262136:MPM262136 MZG262136:MZI262136 NJC262136:NJE262136 NSY262136:NTA262136 OCU262136:OCW262136 OMQ262136:OMS262136 OWM262136:OWO262136 PGI262136:PGK262136 PQE262136:PQG262136 QAA262136:QAC262136 QJW262136:QJY262136 QTS262136:QTU262136 RDO262136:RDQ262136 RNK262136:RNM262136 RXG262136:RXI262136 SHC262136:SHE262136 SQY262136:SRA262136 TAU262136:TAW262136 TKQ262136:TKS262136 TUM262136:TUO262136 UEI262136:UEK262136 UOE262136:UOG262136 UYA262136:UYC262136 VHW262136:VHY262136 VRS262136:VRU262136 WBO262136:WBQ262136 WLK262136:WLM262136 WVG262136:WVI262136 C327672:E327672 IU327672:IW327672 SQ327672:SS327672 ACM327672:ACO327672 AMI327672:AMK327672 AWE327672:AWG327672 BGA327672:BGC327672 BPW327672:BPY327672 BZS327672:BZU327672 CJO327672:CJQ327672 CTK327672:CTM327672 DDG327672:DDI327672 DNC327672:DNE327672 DWY327672:DXA327672 EGU327672:EGW327672 EQQ327672:EQS327672 FAM327672:FAO327672 FKI327672:FKK327672 FUE327672:FUG327672 GEA327672:GEC327672 GNW327672:GNY327672 GXS327672:GXU327672 HHO327672:HHQ327672 HRK327672:HRM327672 IBG327672:IBI327672 ILC327672:ILE327672 IUY327672:IVA327672 JEU327672:JEW327672 JOQ327672:JOS327672 JYM327672:JYO327672 KII327672:KIK327672 KSE327672:KSG327672 LCA327672:LCC327672 LLW327672:LLY327672 LVS327672:LVU327672 MFO327672:MFQ327672 MPK327672:MPM327672 MZG327672:MZI327672 NJC327672:NJE327672 NSY327672:NTA327672 OCU327672:OCW327672 OMQ327672:OMS327672 OWM327672:OWO327672 PGI327672:PGK327672 PQE327672:PQG327672 QAA327672:QAC327672 QJW327672:QJY327672 QTS327672:QTU327672 RDO327672:RDQ327672 RNK327672:RNM327672 RXG327672:RXI327672 SHC327672:SHE327672 SQY327672:SRA327672 TAU327672:TAW327672 TKQ327672:TKS327672 TUM327672:TUO327672 UEI327672:UEK327672 UOE327672:UOG327672 UYA327672:UYC327672 VHW327672:VHY327672 VRS327672:VRU327672 WBO327672:WBQ327672 WLK327672:WLM327672 WVG327672:WVI327672 C393208:E393208 IU393208:IW393208 SQ393208:SS393208 ACM393208:ACO393208 AMI393208:AMK393208 AWE393208:AWG393208 BGA393208:BGC393208 BPW393208:BPY393208 BZS393208:BZU393208 CJO393208:CJQ393208 CTK393208:CTM393208 DDG393208:DDI393208 DNC393208:DNE393208 DWY393208:DXA393208 EGU393208:EGW393208 EQQ393208:EQS393208 FAM393208:FAO393208 FKI393208:FKK393208 FUE393208:FUG393208 GEA393208:GEC393208 GNW393208:GNY393208 GXS393208:GXU393208 HHO393208:HHQ393208 HRK393208:HRM393208 IBG393208:IBI393208 ILC393208:ILE393208 IUY393208:IVA393208 JEU393208:JEW393208 JOQ393208:JOS393208 JYM393208:JYO393208 KII393208:KIK393208 KSE393208:KSG393208 LCA393208:LCC393208 LLW393208:LLY393208 LVS393208:LVU393208 MFO393208:MFQ393208 MPK393208:MPM393208 MZG393208:MZI393208 NJC393208:NJE393208 NSY393208:NTA393208 OCU393208:OCW393208 OMQ393208:OMS393208 OWM393208:OWO393208 PGI393208:PGK393208 PQE393208:PQG393208 QAA393208:QAC393208 QJW393208:QJY393208 QTS393208:QTU393208 RDO393208:RDQ393208 RNK393208:RNM393208 RXG393208:RXI393208 SHC393208:SHE393208 SQY393208:SRA393208 TAU393208:TAW393208 TKQ393208:TKS393208 TUM393208:TUO393208 UEI393208:UEK393208 UOE393208:UOG393208 UYA393208:UYC393208 VHW393208:VHY393208 VRS393208:VRU393208 WBO393208:WBQ393208 WLK393208:WLM393208 WVG393208:WVI393208 C458744:E458744 IU458744:IW458744 SQ458744:SS458744 ACM458744:ACO458744 AMI458744:AMK458744 AWE458744:AWG458744 BGA458744:BGC458744 BPW458744:BPY458744 BZS458744:BZU458744 CJO458744:CJQ458744 CTK458744:CTM458744 DDG458744:DDI458744 DNC458744:DNE458744 DWY458744:DXA458744 EGU458744:EGW458744 EQQ458744:EQS458744 FAM458744:FAO458744 FKI458744:FKK458744 FUE458744:FUG458744 GEA458744:GEC458744 GNW458744:GNY458744 GXS458744:GXU458744 HHO458744:HHQ458744 HRK458744:HRM458744 IBG458744:IBI458744 ILC458744:ILE458744 IUY458744:IVA458744 JEU458744:JEW458744 JOQ458744:JOS458744 JYM458744:JYO458744 KII458744:KIK458744 KSE458744:KSG458744 LCA458744:LCC458744 LLW458744:LLY458744 LVS458744:LVU458744 MFO458744:MFQ458744 MPK458744:MPM458744 MZG458744:MZI458744 NJC458744:NJE458744 NSY458744:NTA458744 OCU458744:OCW458744 OMQ458744:OMS458744 OWM458744:OWO458744 PGI458744:PGK458744 PQE458744:PQG458744 QAA458744:QAC458744 QJW458744:QJY458744 QTS458744:QTU458744 RDO458744:RDQ458744 RNK458744:RNM458744 RXG458744:RXI458744 SHC458744:SHE458744 SQY458744:SRA458744 TAU458744:TAW458744 TKQ458744:TKS458744 TUM458744:TUO458744 UEI458744:UEK458744 UOE458744:UOG458744 UYA458744:UYC458744 VHW458744:VHY458744 VRS458744:VRU458744 WBO458744:WBQ458744 WLK458744:WLM458744 WVG458744:WVI458744 C524280:E524280 IU524280:IW524280 SQ524280:SS524280 ACM524280:ACO524280 AMI524280:AMK524280 AWE524280:AWG524280 BGA524280:BGC524280 BPW524280:BPY524280 BZS524280:BZU524280 CJO524280:CJQ524280 CTK524280:CTM524280 DDG524280:DDI524280 DNC524280:DNE524280 DWY524280:DXA524280 EGU524280:EGW524280 EQQ524280:EQS524280 FAM524280:FAO524280 FKI524280:FKK524280 FUE524280:FUG524280 GEA524280:GEC524280 GNW524280:GNY524280 GXS524280:GXU524280 HHO524280:HHQ524280 HRK524280:HRM524280 IBG524280:IBI524280 ILC524280:ILE524280 IUY524280:IVA524280 JEU524280:JEW524280 JOQ524280:JOS524280 JYM524280:JYO524280 KII524280:KIK524280 KSE524280:KSG524280 LCA524280:LCC524280 LLW524280:LLY524280 LVS524280:LVU524280 MFO524280:MFQ524280 MPK524280:MPM524280 MZG524280:MZI524280 NJC524280:NJE524280 NSY524280:NTA524280 OCU524280:OCW524280 OMQ524280:OMS524280 OWM524280:OWO524280 PGI524280:PGK524280 PQE524280:PQG524280 QAA524280:QAC524280 QJW524280:QJY524280 QTS524280:QTU524280 RDO524280:RDQ524280 RNK524280:RNM524280 RXG524280:RXI524280 SHC524280:SHE524280 SQY524280:SRA524280 TAU524280:TAW524280 TKQ524280:TKS524280 TUM524280:TUO524280 UEI524280:UEK524280 UOE524280:UOG524280 UYA524280:UYC524280 VHW524280:VHY524280 VRS524280:VRU524280 WBO524280:WBQ524280 WLK524280:WLM524280 WVG524280:WVI524280 C589816:E589816 IU589816:IW589816 SQ589816:SS589816 ACM589816:ACO589816 AMI589816:AMK589816 AWE589816:AWG589816 BGA589816:BGC589816 BPW589816:BPY589816 BZS589816:BZU589816 CJO589816:CJQ589816 CTK589816:CTM589816 DDG589816:DDI589816 DNC589816:DNE589816 DWY589816:DXA589816 EGU589816:EGW589816 EQQ589816:EQS589816 FAM589816:FAO589816 FKI589816:FKK589816 FUE589816:FUG589816 GEA589816:GEC589816 GNW589816:GNY589816 GXS589816:GXU589816 HHO589816:HHQ589816 HRK589816:HRM589816 IBG589816:IBI589816 ILC589816:ILE589816 IUY589816:IVA589816 JEU589816:JEW589816 JOQ589816:JOS589816 JYM589816:JYO589816 KII589816:KIK589816 KSE589816:KSG589816 LCA589816:LCC589816 LLW589816:LLY589816 LVS589816:LVU589816 MFO589816:MFQ589816 MPK589816:MPM589816 MZG589816:MZI589816 NJC589816:NJE589816 NSY589816:NTA589816 OCU589816:OCW589816 OMQ589816:OMS589816 OWM589816:OWO589816 PGI589816:PGK589816 PQE589816:PQG589816 QAA589816:QAC589816 QJW589816:QJY589816 QTS589816:QTU589816 RDO589816:RDQ589816 RNK589816:RNM589816 RXG589816:RXI589816 SHC589816:SHE589816 SQY589816:SRA589816 TAU589816:TAW589816 TKQ589816:TKS589816 TUM589816:TUO589816 UEI589816:UEK589816 UOE589816:UOG589816 UYA589816:UYC589816 VHW589816:VHY589816 VRS589816:VRU589816 WBO589816:WBQ589816 WLK589816:WLM589816 WVG589816:WVI589816 C655352:E655352 IU655352:IW655352 SQ655352:SS655352 ACM655352:ACO655352 AMI655352:AMK655352 AWE655352:AWG655352 BGA655352:BGC655352 BPW655352:BPY655352 BZS655352:BZU655352 CJO655352:CJQ655352 CTK655352:CTM655352 DDG655352:DDI655352 DNC655352:DNE655352 DWY655352:DXA655352 EGU655352:EGW655352 EQQ655352:EQS655352 FAM655352:FAO655352 FKI655352:FKK655352 FUE655352:FUG655352 GEA655352:GEC655352 GNW655352:GNY655352 GXS655352:GXU655352 HHO655352:HHQ655352 HRK655352:HRM655352 IBG655352:IBI655352 ILC655352:ILE655352 IUY655352:IVA655352 JEU655352:JEW655352 JOQ655352:JOS655352 JYM655352:JYO655352 KII655352:KIK655352 KSE655352:KSG655352 LCA655352:LCC655352 LLW655352:LLY655352 LVS655352:LVU655352 MFO655352:MFQ655352 MPK655352:MPM655352 MZG655352:MZI655352 NJC655352:NJE655352 NSY655352:NTA655352 OCU655352:OCW655352 OMQ655352:OMS655352 OWM655352:OWO655352 PGI655352:PGK655352 PQE655352:PQG655352 QAA655352:QAC655352 QJW655352:QJY655352 QTS655352:QTU655352 RDO655352:RDQ655352 RNK655352:RNM655352 RXG655352:RXI655352 SHC655352:SHE655352 SQY655352:SRA655352 TAU655352:TAW655352 TKQ655352:TKS655352 TUM655352:TUO655352 UEI655352:UEK655352 UOE655352:UOG655352 UYA655352:UYC655352 VHW655352:VHY655352 VRS655352:VRU655352 WBO655352:WBQ655352 WLK655352:WLM655352 WVG655352:WVI655352 C720888:E720888 IU720888:IW720888 SQ720888:SS720888 ACM720888:ACO720888 AMI720888:AMK720888 AWE720888:AWG720888 BGA720888:BGC720888 BPW720888:BPY720888 BZS720888:BZU720888 CJO720888:CJQ720888 CTK720888:CTM720888 DDG720888:DDI720888 DNC720888:DNE720888 DWY720888:DXA720888 EGU720888:EGW720888 EQQ720888:EQS720888 FAM720888:FAO720888 FKI720888:FKK720888 FUE720888:FUG720888 GEA720888:GEC720888 GNW720888:GNY720888 GXS720888:GXU720888 HHO720888:HHQ720888 HRK720888:HRM720888 IBG720888:IBI720888 ILC720888:ILE720888 IUY720888:IVA720888 JEU720888:JEW720888 JOQ720888:JOS720888 JYM720888:JYO720888 KII720888:KIK720888 KSE720888:KSG720888 LCA720888:LCC720888 LLW720888:LLY720888 LVS720888:LVU720888 MFO720888:MFQ720888 MPK720888:MPM720888 MZG720888:MZI720888 NJC720888:NJE720888 NSY720888:NTA720888 OCU720888:OCW720888 OMQ720888:OMS720888 OWM720888:OWO720888 PGI720888:PGK720888 PQE720888:PQG720888 QAA720888:QAC720888 QJW720888:QJY720888 QTS720888:QTU720888 RDO720888:RDQ720888 RNK720888:RNM720888 RXG720888:RXI720888 SHC720888:SHE720888 SQY720888:SRA720888 TAU720888:TAW720888 TKQ720888:TKS720888 TUM720888:TUO720888 UEI720888:UEK720888 UOE720888:UOG720888 UYA720888:UYC720888 VHW720888:VHY720888 VRS720888:VRU720888 WBO720888:WBQ720888 WLK720888:WLM720888 WVG720888:WVI720888 C786424:E786424 IU786424:IW786424 SQ786424:SS786424 ACM786424:ACO786424 AMI786424:AMK786424 AWE786424:AWG786424 BGA786424:BGC786424 BPW786424:BPY786424 BZS786424:BZU786424 CJO786424:CJQ786424 CTK786424:CTM786424 DDG786424:DDI786424 DNC786424:DNE786424 DWY786424:DXA786424 EGU786424:EGW786424 EQQ786424:EQS786424 FAM786424:FAO786424 FKI786424:FKK786424 FUE786424:FUG786424 GEA786424:GEC786424 GNW786424:GNY786424 GXS786424:GXU786424 HHO786424:HHQ786424 HRK786424:HRM786424 IBG786424:IBI786424 ILC786424:ILE786424 IUY786424:IVA786424 JEU786424:JEW786424 JOQ786424:JOS786424 JYM786424:JYO786424 KII786424:KIK786424 KSE786424:KSG786424 LCA786424:LCC786424 LLW786424:LLY786424 LVS786424:LVU786424 MFO786424:MFQ786424 MPK786424:MPM786424 MZG786424:MZI786424 NJC786424:NJE786424 NSY786424:NTA786424 OCU786424:OCW786424 OMQ786424:OMS786424 OWM786424:OWO786424 PGI786424:PGK786424 PQE786424:PQG786424 QAA786424:QAC786424 QJW786424:QJY786424 QTS786424:QTU786424 RDO786424:RDQ786424 RNK786424:RNM786424 RXG786424:RXI786424 SHC786424:SHE786424 SQY786424:SRA786424 TAU786424:TAW786424 TKQ786424:TKS786424 TUM786424:TUO786424 UEI786424:UEK786424 UOE786424:UOG786424 UYA786424:UYC786424 VHW786424:VHY786424 VRS786424:VRU786424 WBO786424:WBQ786424 WLK786424:WLM786424 WVG786424:WVI786424 C851960:E851960 IU851960:IW851960 SQ851960:SS851960 ACM851960:ACO851960 AMI851960:AMK851960 AWE851960:AWG851960 BGA851960:BGC851960 BPW851960:BPY851960 BZS851960:BZU851960 CJO851960:CJQ851960 CTK851960:CTM851960 DDG851960:DDI851960 DNC851960:DNE851960 DWY851960:DXA851960 EGU851960:EGW851960 EQQ851960:EQS851960 FAM851960:FAO851960 FKI851960:FKK851960 FUE851960:FUG851960 GEA851960:GEC851960 GNW851960:GNY851960 GXS851960:GXU851960 HHO851960:HHQ851960 HRK851960:HRM851960 IBG851960:IBI851960 ILC851960:ILE851960 IUY851960:IVA851960 JEU851960:JEW851960 JOQ851960:JOS851960 JYM851960:JYO851960 KII851960:KIK851960 KSE851960:KSG851960 LCA851960:LCC851960 LLW851960:LLY851960 LVS851960:LVU851960 MFO851960:MFQ851960 MPK851960:MPM851960 MZG851960:MZI851960 NJC851960:NJE851960 NSY851960:NTA851960 OCU851960:OCW851960 OMQ851960:OMS851960 OWM851960:OWO851960 PGI851960:PGK851960 PQE851960:PQG851960 QAA851960:QAC851960 QJW851960:QJY851960 QTS851960:QTU851960 RDO851960:RDQ851960 RNK851960:RNM851960 RXG851960:RXI851960 SHC851960:SHE851960 SQY851960:SRA851960 TAU851960:TAW851960 TKQ851960:TKS851960 TUM851960:TUO851960 UEI851960:UEK851960 UOE851960:UOG851960 UYA851960:UYC851960 VHW851960:VHY851960 VRS851960:VRU851960 WBO851960:WBQ851960 WLK851960:WLM851960 WVG851960:WVI851960 C917496:E917496 IU917496:IW917496 SQ917496:SS917496 ACM917496:ACO917496 AMI917496:AMK917496 AWE917496:AWG917496 BGA917496:BGC917496 BPW917496:BPY917496 BZS917496:BZU917496 CJO917496:CJQ917496 CTK917496:CTM917496 DDG917496:DDI917496 DNC917496:DNE917496 DWY917496:DXA917496 EGU917496:EGW917496 EQQ917496:EQS917496 FAM917496:FAO917496 FKI917496:FKK917496 FUE917496:FUG917496 GEA917496:GEC917496 GNW917496:GNY917496 GXS917496:GXU917496 HHO917496:HHQ917496 HRK917496:HRM917496 IBG917496:IBI917496 ILC917496:ILE917496 IUY917496:IVA917496 JEU917496:JEW917496 JOQ917496:JOS917496 JYM917496:JYO917496 KII917496:KIK917496 KSE917496:KSG917496 LCA917496:LCC917496 LLW917496:LLY917496 LVS917496:LVU917496 MFO917496:MFQ917496 MPK917496:MPM917496 MZG917496:MZI917496 NJC917496:NJE917496 NSY917496:NTA917496 OCU917496:OCW917496 OMQ917496:OMS917496 OWM917496:OWO917496 PGI917496:PGK917496 PQE917496:PQG917496 QAA917496:QAC917496 QJW917496:QJY917496 QTS917496:QTU917496 RDO917496:RDQ917496 RNK917496:RNM917496 RXG917496:RXI917496 SHC917496:SHE917496 SQY917496:SRA917496 TAU917496:TAW917496 TKQ917496:TKS917496 TUM917496:TUO917496 UEI917496:UEK917496 UOE917496:UOG917496 UYA917496:UYC917496 VHW917496:VHY917496 VRS917496:VRU917496 WBO917496:WBQ917496 WLK917496:WLM917496 WVG917496:WVI917496 C983032:E983032 IU983032:IW983032 SQ983032:SS983032 ACM983032:ACO983032 AMI983032:AMK983032 AWE983032:AWG983032 BGA983032:BGC983032 BPW983032:BPY983032 BZS983032:BZU983032 CJO983032:CJQ983032 CTK983032:CTM983032 DDG983032:DDI983032 DNC983032:DNE983032 DWY983032:DXA983032 EGU983032:EGW983032 EQQ983032:EQS983032 FAM983032:FAO983032 FKI983032:FKK983032 FUE983032:FUG983032 GEA983032:GEC983032 GNW983032:GNY983032 GXS983032:GXU983032 HHO983032:HHQ983032 HRK983032:HRM983032 IBG983032:IBI983032 ILC983032:ILE983032 IUY983032:IVA983032 JEU983032:JEW983032 JOQ983032:JOS983032 JYM983032:JYO983032 KII983032:KIK983032 KSE983032:KSG983032 LCA983032:LCC983032 LLW983032:LLY983032 LVS983032:LVU983032 MFO983032:MFQ983032 MPK983032:MPM983032 MZG983032:MZI983032 NJC983032:NJE983032 NSY983032:NTA983032 OCU983032:OCW983032 OMQ983032:OMS983032 OWM983032:OWO983032 PGI983032:PGK983032 PQE983032:PQG983032 QAA983032:QAC983032 QJW983032:QJY983032 QTS983032:QTU983032 RDO983032:RDQ983032 RNK983032:RNM983032 RXG983032:RXI983032 SHC983032:SHE983032 SQY983032:SRA983032 TAU983032:TAW983032 TKQ983032:TKS983032 TUM983032:TUO983032 UEI983032:UEK983032 UOE983032:UOG983032 UYA983032:UYC983032 VHW983032:VHY983032 VRS983032:VRU983032 WBO983032:WBQ983032 WLK983032:WLM983032 WVG983032:WVI983032 C65545:E65545 IU65545:IW65545 SQ65545:SS65545 ACM65545:ACO65545 AMI65545:AMK65545 AWE65545:AWG65545 BGA65545:BGC65545 BPW65545:BPY65545 BZS65545:BZU65545 CJO65545:CJQ65545 CTK65545:CTM65545 DDG65545:DDI65545 DNC65545:DNE65545 DWY65545:DXA65545 EGU65545:EGW65545 EQQ65545:EQS65545 FAM65545:FAO65545 FKI65545:FKK65545 FUE65545:FUG65545 GEA65545:GEC65545 GNW65545:GNY65545 GXS65545:GXU65545 HHO65545:HHQ65545 HRK65545:HRM65545 IBG65545:IBI65545 ILC65545:ILE65545 IUY65545:IVA65545 JEU65545:JEW65545 JOQ65545:JOS65545 JYM65545:JYO65545 KII65545:KIK65545 KSE65545:KSG65545 LCA65545:LCC65545 LLW65545:LLY65545 LVS65545:LVU65545 MFO65545:MFQ65545 MPK65545:MPM65545 MZG65545:MZI65545 NJC65545:NJE65545 NSY65545:NTA65545 OCU65545:OCW65545 OMQ65545:OMS65545 OWM65545:OWO65545 PGI65545:PGK65545 PQE65545:PQG65545 QAA65545:QAC65545 QJW65545:QJY65545 QTS65545:QTU65545 RDO65545:RDQ65545 RNK65545:RNM65545 RXG65545:RXI65545 SHC65545:SHE65545 SQY65545:SRA65545 TAU65545:TAW65545 TKQ65545:TKS65545 TUM65545:TUO65545 UEI65545:UEK65545 UOE65545:UOG65545 UYA65545:UYC65545 VHW65545:VHY65545 VRS65545:VRU65545 WBO65545:WBQ65545 WLK65545:WLM65545 WVG65545:WVI65545 C131081:E131081 IU131081:IW131081 SQ131081:SS131081 ACM131081:ACO131081 AMI131081:AMK131081 AWE131081:AWG131081 BGA131081:BGC131081 BPW131081:BPY131081 BZS131081:BZU131081 CJO131081:CJQ131081 CTK131081:CTM131081 DDG131081:DDI131081 DNC131081:DNE131081 DWY131081:DXA131081 EGU131081:EGW131081 EQQ131081:EQS131081 FAM131081:FAO131081 FKI131081:FKK131081 FUE131081:FUG131081 GEA131081:GEC131081 GNW131081:GNY131081 GXS131081:GXU131081 HHO131081:HHQ131081 HRK131081:HRM131081 IBG131081:IBI131081 ILC131081:ILE131081 IUY131081:IVA131081 JEU131081:JEW131081 JOQ131081:JOS131081 JYM131081:JYO131081 KII131081:KIK131081 KSE131081:KSG131081 LCA131081:LCC131081 LLW131081:LLY131081 LVS131081:LVU131081 MFO131081:MFQ131081 MPK131081:MPM131081 MZG131081:MZI131081 NJC131081:NJE131081 NSY131081:NTA131081 OCU131081:OCW131081 OMQ131081:OMS131081 OWM131081:OWO131081 PGI131081:PGK131081 PQE131081:PQG131081 QAA131081:QAC131081 QJW131081:QJY131081 QTS131081:QTU131081 RDO131081:RDQ131081 RNK131081:RNM131081 RXG131081:RXI131081 SHC131081:SHE131081 SQY131081:SRA131081 TAU131081:TAW131081 TKQ131081:TKS131081 TUM131081:TUO131081 UEI131081:UEK131081 UOE131081:UOG131081 UYA131081:UYC131081 VHW131081:VHY131081 VRS131081:VRU131081 WBO131081:WBQ131081 WLK131081:WLM131081 WVG131081:WVI131081 C196617:E196617 IU196617:IW196617 SQ196617:SS196617 ACM196617:ACO196617 AMI196617:AMK196617 AWE196617:AWG196617 BGA196617:BGC196617 BPW196617:BPY196617 BZS196617:BZU196617 CJO196617:CJQ196617 CTK196617:CTM196617 DDG196617:DDI196617 DNC196617:DNE196617 DWY196617:DXA196617 EGU196617:EGW196617 EQQ196617:EQS196617 FAM196617:FAO196617 FKI196617:FKK196617 FUE196617:FUG196617 GEA196617:GEC196617 GNW196617:GNY196617 GXS196617:GXU196617 HHO196617:HHQ196617 HRK196617:HRM196617 IBG196617:IBI196617 ILC196617:ILE196617 IUY196617:IVA196617 JEU196617:JEW196617 JOQ196617:JOS196617 JYM196617:JYO196617 KII196617:KIK196617 KSE196617:KSG196617 LCA196617:LCC196617 LLW196617:LLY196617 LVS196617:LVU196617 MFO196617:MFQ196617 MPK196617:MPM196617 MZG196617:MZI196617 NJC196617:NJE196617 NSY196617:NTA196617 OCU196617:OCW196617 OMQ196617:OMS196617 OWM196617:OWO196617 PGI196617:PGK196617 PQE196617:PQG196617 QAA196617:QAC196617 QJW196617:QJY196617 QTS196617:QTU196617 RDO196617:RDQ196617 RNK196617:RNM196617 RXG196617:RXI196617 SHC196617:SHE196617 SQY196617:SRA196617 TAU196617:TAW196617 TKQ196617:TKS196617 TUM196617:TUO196617 UEI196617:UEK196617 UOE196617:UOG196617 UYA196617:UYC196617 VHW196617:VHY196617 VRS196617:VRU196617 WBO196617:WBQ196617 WLK196617:WLM196617 WVG196617:WVI196617 C262153:E262153 IU262153:IW262153 SQ262153:SS262153 ACM262153:ACO262153 AMI262153:AMK262153 AWE262153:AWG262153 BGA262153:BGC262153 BPW262153:BPY262153 BZS262153:BZU262153 CJO262153:CJQ262153 CTK262153:CTM262153 DDG262153:DDI262153 DNC262153:DNE262153 DWY262153:DXA262153 EGU262153:EGW262153 EQQ262153:EQS262153 FAM262153:FAO262153 FKI262153:FKK262153 FUE262153:FUG262153 GEA262153:GEC262153 GNW262153:GNY262153 GXS262153:GXU262153 HHO262153:HHQ262153 HRK262153:HRM262153 IBG262153:IBI262153 ILC262153:ILE262153 IUY262153:IVA262153 JEU262153:JEW262153 JOQ262153:JOS262153 JYM262153:JYO262153 KII262153:KIK262153 KSE262153:KSG262153 LCA262153:LCC262153 LLW262153:LLY262153 LVS262153:LVU262153 MFO262153:MFQ262153 MPK262153:MPM262153 MZG262153:MZI262153 NJC262153:NJE262153 NSY262153:NTA262153 OCU262153:OCW262153 OMQ262153:OMS262153 OWM262153:OWO262153 PGI262153:PGK262153 PQE262153:PQG262153 QAA262153:QAC262153 QJW262153:QJY262153 QTS262153:QTU262153 RDO262153:RDQ262153 RNK262153:RNM262153 RXG262153:RXI262153 SHC262153:SHE262153 SQY262153:SRA262153 TAU262153:TAW262153 TKQ262153:TKS262153 TUM262153:TUO262153 UEI262153:UEK262153 UOE262153:UOG262153 UYA262153:UYC262153 VHW262153:VHY262153 VRS262153:VRU262153 WBO262153:WBQ262153 WLK262153:WLM262153 WVG262153:WVI262153 C327689:E327689 IU327689:IW327689 SQ327689:SS327689 ACM327689:ACO327689 AMI327689:AMK327689 AWE327689:AWG327689 BGA327689:BGC327689 BPW327689:BPY327689 BZS327689:BZU327689 CJO327689:CJQ327689 CTK327689:CTM327689 DDG327689:DDI327689 DNC327689:DNE327689 DWY327689:DXA327689 EGU327689:EGW327689 EQQ327689:EQS327689 FAM327689:FAO327689 FKI327689:FKK327689 FUE327689:FUG327689 GEA327689:GEC327689 GNW327689:GNY327689 GXS327689:GXU327689 HHO327689:HHQ327689 HRK327689:HRM327689 IBG327689:IBI327689 ILC327689:ILE327689 IUY327689:IVA327689 JEU327689:JEW327689 JOQ327689:JOS327689 JYM327689:JYO327689 KII327689:KIK327689 KSE327689:KSG327689 LCA327689:LCC327689 LLW327689:LLY327689 LVS327689:LVU327689 MFO327689:MFQ327689 MPK327689:MPM327689 MZG327689:MZI327689 NJC327689:NJE327689 NSY327689:NTA327689 OCU327689:OCW327689 OMQ327689:OMS327689 OWM327689:OWO327689 PGI327689:PGK327689 PQE327689:PQG327689 QAA327689:QAC327689 QJW327689:QJY327689 QTS327689:QTU327689 RDO327689:RDQ327689 RNK327689:RNM327689 RXG327689:RXI327689 SHC327689:SHE327689 SQY327689:SRA327689 TAU327689:TAW327689 TKQ327689:TKS327689 TUM327689:TUO327689 UEI327689:UEK327689 UOE327689:UOG327689 UYA327689:UYC327689 VHW327689:VHY327689 VRS327689:VRU327689 WBO327689:WBQ327689 WLK327689:WLM327689 WVG327689:WVI327689 C393225:E393225 IU393225:IW393225 SQ393225:SS393225 ACM393225:ACO393225 AMI393225:AMK393225 AWE393225:AWG393225 BGA393225:BGC393225 BPW393225:BPY393225 BZS393225:BZU393225 CJO393225:CJQ393225 CTK393225:CTM393225 DDG393225:DDI393225 DNC393225:DNE393225 DWY393225:DXA393225 EGU393225:EGW393225 EQQ393225:EQS393225 FAM393225:FAO393225 FKI393225:FKK393225 FUE393225:FUG393225 GEA393225:GEC393225 GNW393225:GNY393225 GXS393225:GXU393225 HHO393225:HHQ393225 HRK393225:HRM393225 IBG393225:IBI393225 ILC393225:ILE393225 IUY393225:IVA393225 JEU393225:JEW393225 JOQ393225:JOS393225 JYM393225:JYO393225 KII393225:KIK393225 KSE393225:KSG393225 LCA393225:LCC393225 LLW393225:LLY393225 LVS393225:LVU393225 MFO393225:MFQ393225 MPK393225:MPM393225 MZG393225:MZI393225 NJC393225:NJE393225 NSY393225:NTA393225 OCU393225:OCW393225 OMQ393225:OMS393225 OWM393225:OWO393225 PGI393225:PGK393225 PQE393225:PQG393225 QAA393225:QAC393225 QJW393225:QJY393225 QTS393225:QTU393225 RDO393225:RDQ393225 RNK393225:RNM393225 RXG393225:RXI393225 SHC393225:SHE393225 SQY393225:SRA393225 TAU393225:TAW393225 TKQ393225:TKS393225 TUM393225:TUO393225 UEI393225:UEK393225 UOE393225:UOG393225 UYA393225:UYC393225 VHW393225:VHY393225 VRS393225:VRU393225 WBO393225:WBQ393225 WLK393225:WLM393225 WVG393225:WVI393225 C458761:E458761 IU458761:IW458761 SQ458761:SS458761 ACM458761:ACO458761 AMI458761:AMK458761 AWE458761:AWG458761 BGA458761:BGC458761 BPW458761:BPY458761 BZS458761:BZU458761 CJO458761:CJQ458761 CTK458761:CTM458761 DDG458761:DDI458761 DNC458761:DNE458761 DWY458761:DXA458761 EGU458761:EGW458761 EQQ458761:EQS458761 FAM458761:FAO458761 FKI458761:FKK458761 FUE458761:FUG458761 GEA458761:GEC458761 GNW458761:GNY458761 GXS458761:GXU458761 HHO458761:HHQ458761 HRK458761:HRM458761 IBG458761:IBI458761 ILC458761:ILE458761 IUY458761:IVA458761 JEU458761:JEW458761 JOQ458761:JOS458761 JYM458761:JYO458761 KII458761:KIK458761 KSE458761:KSG458761 LCA458761:LCC458761 LLW458761:LLY458761 LVS458761:LVU458761 MFO458761:MFQ458761 MPK458761:MPM458761 MZG458761:MZI458761 NJC458761:NJE458761 NSY458761:NTA458761 OCU458761:OCW458761 OMQ458761:OMS458761 OWM458761:OWO458761 PGI458761:PGK458761 PQE458761:PQG458761 QAA458761:QAC458761 QJW458761:QJY458761 QTS458761:QTU458761 RDO458761:RDQ458761 RNK458761:RNM458761 RXG458761:RXI458761 SHC458761:SHE458761 SQY458761:SRA458761 TAU458761:TAW458761 TKQ458761:TKS458761 TUM458761:TUO458761 UEI458761:UEK458761 UOE458761:UOG458761 UYA458761:UYC458761 VHW458761:VHY458761 VRS458761:VRU458761 WBO458761:WBQ458761 WLK458761:WLM458761 WVG458761:WVI458761 C524297:E524297 IU524297:IW524297 SQ524297:SS524297 ACM524297:ACO524297 AMI524297:AMK524297 AWE524297:AWG524297 BGA524297:BGC524297 BPW524297:BPY524297 BZS524297:BZU524297 CJO524297:CJQ524297 CTK524297:CTM524297 DDG524297:DDI524297 DNC524297:DNE524297 DWY524297:DXA524297 EGU524297:EGW524297 EQQ524297:EQS524297 FAM524297:FAO524297 FKI524297:FKK524297 FUE524297:FUG524297 GEA524297:GEC524297 GNW524297:GNY524297 GXS524297:GXU524297 HHO524297:HHQ524297 HRK524297:HRM524297 IBG524297:IBI524297 ILC524297:ILE524297 IUY524297:IVA524297 JEU524297:JEW524297 JOQ524297:JOS524297 JYM524297:JYO524297 KII524297:KIK524297 KSE524297:KSG524297 LCA524297:LCC524297 LLW524297:LLY524297 LVS524297:LVU524297 MFO524297:MFQ524297 MPK524297:MPM524297 MZG524297:MZI524297 NJC524297:NJE524297 NSY524297:NTA524297 OCU524297:OCW524297 OMQ524297:OMS524297 OWM524297:OWO524297 PGI524297:PGK524297 PQE524297:PQG524297 QAA524297:QAC524297 QJW524297:QJY524297 QTS524297:QTU524297 RDO524297:RDQ524297 RNK524297:RNM524297 RXG524297:RXI524297 SHC524297:SHE524297 SQY524297:SRA524297 TAU524297:TAW524297 TKQ524297:TKS524297 TUM524297:TUO524297 UEI524297:UEK524297 UOE524297:UOG524297 UYA524297:UYC524297 VHW524297:VHY524297 VRS524297:VRU524297 WBO524297:WBQ524297 WLK524297:WLM524297 WVG524297:WVI524297 C589833:E589833 IU589833:IW589833 SQ589833:SS589833 ACM589833:ACO589833 AMI589833:AMK589833 AWE589833:AWG589833 BGA589833:BGC589833 BPW589833:BPY589833 BZS589833:BZU589833 CJO589833:CJQ589833 CTK589833:CTM589833 DDG589833:DDI589833 DNC589833:DNE589833 DWY589833:DXA589833 EGU589833:EGW589833 EQQ589833:EQS589833 FAM589833:FAO589833 FKI589833:FKK589833 FUE589833:FUG589833 GEA589833:GEC589833 GNW589833:GNY589833 GXS589833:GXU589833 HHO589833:HHQ589833 HRK589833:HRM589833 IBG589833:IBI589833 ILC589833:ILE589833 IUY589833:IVA589833 JEU589833:JEW589833 JOQ589833:JOS589833 JYM589833:JYO589833 KII589833:KIK589833 KSE589833:KSG589833 LCA589833:LCC589833 LLW589833:LLY589833 LVS589833:LVU589833 MFO589833:MFQ589833 MPK589833:MPM589833 MZG589833:MZI589833 NJC589833:NJE589833 NSY589833:NTA589833 OCU589833:OCW589833 OMQ589833:OMS589833 OWM589833:OWO589833 PGI589833:PGK589833 PQE589833:PQG589833 QAA589833:QAC589833 QJW589833:QJY589833 QTS589833:QTU589833 RDO589833:RDQ589833 RNK589833:RNM589833 RXG589833:RXI589833 SHC589833:SHE589833 SQY589833:SRA589833 TAU589833:TAW589833 TKQ589833:TKS589833 TUM589833:TUO589833 UEI589833:UEK589833 UOE589833:UOG589833 UYA589833:UYC589833 VHW589833:VHY589833 VRS589833:VRU589833 WBO589833:WBQ589833 WLK589833:WLM589833 WVG589833:WVI589833 C655369:E655369 IU655369:IW655369 SQ655369:SS655369 ACM655369:ACO655369 AMI655369:AMK655369 AWE655369:AWG655369 BGA655369:BGC655369 BPW655369:BPY655369 BZS655369:BZU655369 CJO655369:CJQ655369 CTK655369:CTM655369 DDG655369:DDI655369 DNC655369:DNE655369 DWY655369:DXA655369 EGU655369:EGW655369 EQQ655369:EQS655369 FAM655369:FAO655369 FKI655369:FKK655369 FUE655369:FUG655369 GEA655369:GEC655369 GNW655369:GNY655369 GXS655369:GXU655369 HHO655369:HHQ655369 HRK655369:HRM655369 IBG655369:IBI655369 ILC655369:ILE655369 IUY655369:IVA655369 JEU655369:JEW655369 JOQ655369:JOS655369 JYM655369:JYO655369 KII655369:KIK655369 KSE655369:KSG655369 LCA655369:LCC655369 LLW655369:LLY655369 LVS655369:LVU655369 MFO655369:MFQ655369 MPK655369:MPM655369 MZG655369:MZI655369 NJC655369:NJE655369 NSY655369:NTA655369 OCU655369:OCW655369 OMQ655369:OMS655369 OWM655369:OWO655369 PGI655369:PGK655369 PQE655369:PQG655369 QAA655369:QAC655369 QJW655369:QJY655369 QTS655369:QTU655369 RDO655369:RDQ655369 RNK655369:RNM655369 RXG655369:RXI655369 SHC655369:SHE655369 SQY655369:SRA655369 TAU655369:TAW655369 TKQ655369:TKS655369 TUM655369:TUO655369 UEI655369:UEK655369 UOE655369:UOG655369 UYA655369:UYC655369 VHW655369:VHY655369 VRS655369:VRU655369 WBO655369:WBQ655369 WLK655369:WLM655369 WVG655369:WVI655369 C720905:E720905 IU720905:IW720905 SQ720905:SS720905 ACM720905:ACO720905 AMI720905:AMK720905 AWE720905:AWG720905 BGA720905:BGC720905 BPW720905:BPY720905 BZS720905:BZU720905 CJO720905:CJQ720905 CTK720905:CTM720905 DDG720905:DDI720905 DNC720905:DNE720905 DWY720905:DXA720905 EGU720905:EGW720905 EQQ720905:EQS720905 FAM720905:FAO720905 FKI720905:FKK720905 FUE720905:FUG720905 GEA720905:GEC720905 GNW720905:GNY720905 GXS720905:GXU720905 HHO720905:HHQ720905 HRK720905:HRM720905 IBG720905:IBI720905 ILC720905:ILE720905 IUY720905:IVA720905 JEU720905:JEW720905 JOQ720905:JOS720905 JYM720905:JYO720905 KII720905:KIK720905 KSE720905:KSG720905 LCA720905:LCC720905 LLW720905:LLY720905 LVS720905:LVU720905 MFO720905:MFQ720905 MPK720905:MPM720905 MZG720905:MZI720905 NJC720905:NJE720905 NSY720905:NTA720905 OCU720905:OCW720905 OMQ720905:OMS720905 OWM720905:OWO720905 PGI720905:PGK720905 PQE720905:PQG720905 QAA720905:QAC720905 QJW720905:QJY720905 QTS720905:QTU720905 RDO720905:RDQ720905 RNK720905:RNM720905 RXG720905:RXI720905 SHC720905:SHE720905 SQY720905:SRA720905 TAU720905:TAW720905 TKQ720905:TKS720905 TUM720905:TUO720905 UEI720905:UEK720905 UOE720905:UOG720905 UYA720905:UYC720905 VHW720905:VHY720905 VRS720905:VRU720905 WBO720905:WBQ720905 WLK720905:WLM720905 WVG720905:WVI720905 C786441:E786441 IU786441:IW786441 SQ786441:SS786441 ACM786441:ACO786441 AMI786441:AMK786441 AWE786441:AWG786441 BGA786441:BGC786441 BPW786441:BPY786441 BZS786441:BZU786441 CJO786441:CJQ786441 CTK786441:CTM786441 DDG786441:DDI786441 DNC786441:DNE786441 DWY786441:DXA786441 EGU786441:EGW786441 EQQ786441:EQS786441 FAM786441:FAO786441 FKI786441:FKK786441 FUE786441:FUG786441 GEA786441:GEC786441 GNW786441:GNY786441 GXS786441:GXU786441 HHO786441:HHQ786441 HRK786441:HRM786441 IBG786441:IBI786441 ILC786441:ILE786441 IUY786441:IVA786441 JEU786441:JEW786441 JOQ786441:JOS786441 JYM786441:JYO786441 KII786441:KIK786441 KSE786441:KSG786441 LCA786441:LCC786441 LLW786441:LLY786441 LVS786441:LVU786441 MFO786441:MFQ786441 MPK786441:MPM786441 MZG786441:MZI786441 NJC786441:NJE786441 NSY786441:NTA786441 OCU786441:OCW786441 OMQ786441:OMS786441 OWM786441:OWO786441 PGI786441:PGK786441 PQE786441:PQG786441 QAA786441:QAC786441 QJW786441:QJY786441 QTS786441:QTU786441 RDO786441:RDQ786441 RNK786441:RNM786441 RXG786441:RXI786441 SHC786441:SHE786441 SQY786441:SRA786441 TAU786441:TAW786441 TKQ786441:TKS786441 TUM786441:TUO786441 UEI786441:UEK786441 UOE786441:UOG786441 UYA786441:UYC786441 VHW786441:VHY786441 VRS786441:VRU786441 WBO786441:WBQ786441 WLK786441:WLM786441 WVG786441:WVI786441 C851977:E851977 IU851977:IW851977 SQ851977:SS851977 ACM851977:ACO851977 AMI851977:AMK851977 AWE851977:AWG851977 BGA851977:BGC851977 BPW851977:BPY851977 BZS851977:BZU851977 CJO851977:CJQ851977 CTK851977:CTM851977 DDG851977:DDI851977 DNC851977:DNE851977 DWY851977:DXA851977 EGU851977:EGW851977 EQQ851977:EQS851977 FAM851977:FAO851977 FKI851977:FKK851977 FUE851977:FUG851977 GEA851977:GEC851977 GNW851977:GNY851977 GXS851977:GXU851977 HHO851977:HHQ851977 HRK851977:HRM851977 IBG851977:IBI851977 ILC851977:ILE851977 IUY851977:IVA851977 JEU851977:JEW851977 JOQ851977:JOS851977 JYM851977:JYO851977 KII851977:KIK851977 KSE851977:KSG851977 LCA851977:LCC851977 LLW851977:LLY851977 LVS851977:LVU851977 MFO851977:MFQ851977 MPK851977:MPM851977 MZG851977:MZI851977 NJC851977:NJE851977 NSY851977:NTA851977 OCU851977:OCW851977 OMQ851977:OMS851977 OWM851977:OWO851977 PGI851977:PGK851977 PQE851977:PQG851977 QAA851977:QAC851977 QJW851977:QJY851977 QTS851977:QTU851977 RDO851977:RDQ851977 RNK851977:RNM851977 RXG851977:RXI851977 SHC851977:SHE851977 SQY851977:SRA851977 TAU851977:TAW851977 TKQ851977:TKS851977 TUM851977:TUO851977 UEI851977:UEK851977 UOE851977:UOG851977 UYA851977:UYC851977 VHW851977:VHY851977 VRS851977:VRU851977 WBO851977:WBQ851977 WLK851977:WLM851977 WVG851977:WVI851977 C917513:E917513 IU917513:IW917513 SQ917513:SS917513 ACM917513:ACO917513 AMI917513:AMK917513 AWE917513:AWG917513 BGA917513:BGC917513 BPW917513:BPY917513 BZS917513:BZU917513 CJO917513:CJQ917513 CTK917513:CTM917513 DDG917513:DDI917513 DNC917513:DNE917513 DWY917513:DXA917513 EGU917513:EGW917513 EQQ917513:EQS917513 FAM917513:FAO917513 FKI917513:FKK917513 FUE917513:FUG917513 GEA917513:GEC917513 GNW917513:GNY917513 GXS917513:GXU917513 HHO917513:HHQ917513 HRK917513:HRM917513 IBG917513:IBI917513 ILC917513:ILE917513 IUY917513:IVA917513 JEU917513:JEW917513 JOQ917513:JOS917513 JYM917513:JYO917513 KII917513:KIK917513 KSE917513:KSG917513 LCA917513:LCC917513 LLW917513:LLY917513 LVS917513:LVU917513 MFO917513:MFQ917513 MPK917513:MPM917513 MZG917513:MZI917513 NJC917513:NJE917513 NSY917513:NTA917513 OCU917513:OCW917513 OMQ917513:OMS917513 OWM917513:OWO917513 PGI917513:PGK917513 PQE917513:PQG917513 QAA917513:QAC917513 QJW917513:QJY917513 QTS917513:QTU917513 RDO917513:RDQ917513 RNK917513:RNM917513 RXG917513:RXI917513 SHC917513:SHE917513 SQY917513:SRA917513 TAU917513:TAW917513 TKQ917513:TKS917513 TUM917513:TUO917513 UEI917513:UEK917513 UOE917513:UOG917513 UYA917513:UYC917513 VHW917513:VHY917513 VRS917513:VRU917513 WBO917513:WBQ917513 WLK917513:WLM917513 WVG917513:WVI917513 C983049:E983049 IU983049:IW983049 SQ983049:SS983049 ACM983049:ACO983049 AMI983049:AMK983049 AWE983049:AWG983049 BGA983049:BGC983049 BPW983049:BPY983049 BZS983049:BZU983049 CJO983049:CJQ983049 CTK983049:CTM983049 DDG983049:DDI983049 DNC983049:DNE983049 DWY983049:DXA983049 EGU983049:EGW983049 EQQ983049:EQS983049 FAM983049:FAO983049 FKI983049:FKK983049 FUE983049:FUG983049 GEA983049:GEC983049 GNW983049:GNY983049 GXS983049:GXU983049 HHO983049:HHQ983049 HRK983049:HRM983049 IBG983049:IBI983049 ILC983049:ILE983049 IUY983049:IVA983049 JEU983049:JEW983049 JOQ983049:JOS983049 JYM983049:JYO983049 KII983049:KIK983049 KSE983049:KSG983049 LCA983049:LCC983049 LLW983049:LLY983049 LVS983049:LVU983049 MFO983049:MFQ983049 MPK983049:MPM983049 MZG983049:MZI983049 NJC983049:NJE983049 NSY983049:NTA983049 OCU983049:OCW983049 OMQ983049:OMS983049 OWM983049:OWO983049 PGI983049:PGK983049 PQE983049:PQG983049 QAA983049:QAC983049 QJW983049:QJY983049 QTS983049:QTU983049 RDO983049:RDQ983049 RNK983049:RNM983049 RXG983049:RXI983049 SHC983049:SHE983049 SQY983049:SRA983049 TAU983049:TAW983049 TKQ983049:TKS983049 TUM983049:TUO983049 UEI983049:UEK983049 UOE983049:UOG983049 UYA983049:UYC983049 VHW983049:VHY983049 VRS983049:VRU983049 WBO983049:WBQ983049 WLK983049:WLM983049 WVG983049:WVI983049 WVG983122:WVI983122 IV25:IX28 SR25:ST28 ACN25:ACP28 AMJ25:AML28 AWF25:AWH28 BGB25:BGD28 BPX25:BPZ28 BZT25:BZV28 CJP25:CJR28 CTL25:CTN28 DDH25:DDJ28 DND25:DNF28 DWZ25:DXB28 EGV25:EGX28 EQR25:EQT28 FAN25:FAP28 FKJ25:FKL28 FUF25:FUH28 GEB25:GED28 GNX25:GNZ28 GXT25:GXV28 HHP25:HHR28 HRL25:HRN28 IBH25:IBJ28 ILD25:ILF28 IUZ25:IVB28 JEV25:JEX28 JOR25:JOT28 JYN25:JYP28 KIJ25:KIL28 KSF25:KSH28 LCB25:LCD28 LLX25:LLZ28 LVT25:LVV28 MFP25:MFR28 MPL25:MPN28 MZH25:MZJ28 NJD25:NJF28 NSZ25:NTB28 OCV25:OCX28 OMR25:OMT28 OWN25:OWP28 PGJ25:PGL28 PQF25:PQH28 QAB25:QAD28 QJX25:QJZ28 QTT25:QTV28 RDP25:RDR28 RNL25:RNN28 RXH25:RXJ28 SHD25:SHF28 SQZ25:SRB28 TAV25:TAX28 TKR25:TKT28 TUN25:TUP28 UEJ25:UEL28 UOF25:UOH28 UYB25:UYD28 VHX25:VHZ28 VRT25:VRV28 WBP25:WBR28 WLL25:WLN28 WVH25:WVJ28 C65515:E65515 IU65515:IW65515 SQ65515:SS65515 ACM65515:ACO65515 AMI65515:AMK65515 AWE65515:AWG65515 BGA65515:BGC65515 BPW65515:BPY65515 BZS65515:BZU65515 CJO65515:CJQ65515 CTK65515:CTM65515 DDG65515:DDI65515 DNC65515:DNE65515 DWY65515:DXA65515 EGU65515:EGW65515 EQQ65515:EQS65515 FAM65515:FAO65515 FKI65515:FKK65515 FUE65515:FUG65515 GEA65515:GEC65515 GNW65515:GNY65515 GXS65515:GXU65515 HHO65515:HHQ65515 HRK65515:HRM65515 IBG65515:IBI65515 ILC65515:ILE65515 IUY65515:IVA65515 JEU65515:JEW65515 JOQ65515:JOS65515 JYM65515:JYO65515 KII65515:KIK65515 KSE65515:KSG65515 LCA65515:LCC65515 LLW65515:LLY65515 LVS65515:LVU65515 MFO65515:MFQ65515 MPK65515:MPM65515 MZG65515:MZI65515 NJC65515:NJE65515 NSY65515:NTA65515 OCU65515:OCW65515 OMQ65515:OMS65515 OWM65515:OWO65515 PGI65515:PGK65515 PQE65515:PQG65515 QAA65515:QAC65515 QJW65515:QJY65515 QTS65515:QTU65515 RDO65515:RDQ65515 RNK65515:RNM65515 RXG65515:RXI65515 SHC65515:SHE65515 SQY65515:SRA65515 TAU65515:TAW65515 TKQ65515:TKS65515 TUM65515:TUO65515 UEI65515:UEK65515 UOE65515:UOG65515 UYA65515:UYC65515 VHW65515:VHY65515 VRS65515:VRU65515 WBO65515:WBQ65515 WLK65515:WLM65515 WVG65515:WVI65515 C131051:E131051 IU131051:IW131051 SQ131051:SS131051 ACM131051:ACO131051 AMI131051:AMK131051 AWE131051:AWG131051 BGA131051:BGC131051 BPW131051:BPY131051 BZS131051:BZU131051 CJO131051:CJQ131051 CTK131051:CTM131051 DDG131051:DDI131051 DNC131051:DNE131051 DWY131051:DXA131051 EGU131051:EGW131051 EQQ131051:EQS131051 FAM131051:FAO131051 FKI131051:FKK131051 FUE131051:FUG131051 GEA131051:GEC131051 GNW131051:GNY131051 GXS131051:GXU131051 HHO131051:HHQ131051 HRK131051:HRM131051 IBG131051:IBI131051 ILC131051:ILE131051 IUY131051:IVA131051 JEU131051:JEW131051 JOQ131051:JOS131051 JYM131051:JYO131051 KII131051:KIK131051 KSE131051:KSG131051 LCA131051:LCC131051 LLW131051:LLY131051 LVS131051:LVU131051 MFO131051:MFQ131051 MPK131051:MPM131051 MZG131051:MZI131051 NJC131051:NJE131051 NSY131051:NTA131051 OCU131051:OCW131051 OMQ131051:OMS131051 OWM131051:OWO131051 PGI131051:PGK131051 PQE131051:PQG131051 QAA131051:QAC131051 QJW131051:QJY131051 QTS131051:QTU131051 RDO131051:RDQ131051 RNK131051:RNM131051 RXG131051:RXI131051 SHC131051:SHE131051 SQY131051:SRA131051 TAU131051:TAW131051 TKQ131051:TKS131051 TUM131051:TUO131051 UEI131051:UEK131051 UOE131051:UOG131051 UYA131051:UYC131051 VHW131051:VHY131051 VRS131051:VRU131051 WBO131051:WBQ131051 WLK131051:WLM131051 WVG131051:WVI131051 C196587:E196587 IU196587:IW196587 SQ196587:SS196587 ACM196587:ACO196587 AMI196587:AMK196587 AWE196587:AWG196587 BGA196587:BGC196587 BPW196587:BPY196587 BZS196587:BZU196587 CJO196587:CJQ196587 CTK196587:CTM196587 DDG196587:DDI196587 DNC196587:DNE196587 DWY196587:DXA196587 EGU196587:EGW196587 EQQ196587:EQS196587 FAM196587:FAO196587 FKI196587:FKK196587 FUE196587:FUG196587 GEA196587:GEC196587 GNW196587:GNY196587 GXS196587:GXU196587 HHO196587:HHQ196587 HRK196587:HRM196587 IBG196587:IBI196587 ILC196587:ILE196587 IUY196587:IVA196587 JEU196587:JEW196587 JOQ196587:JOS196587 JYM196587:JYO196587 KII196587:KIK196587 KSE196587:KSG196587 LCA196587:LCC196587 LLW196587:LLY196587 LVS196587:LVU196587 MFO196587:MFQ196587 MPK196587:MPM196587 MZG196587:MZI196587 NJC196587:NJE196587 NSY196587:NTA196587 OCU196587:OCW196587 OMQ196587:OMS196587 OWM196587:OWO196587 PGI196587:PGK196587 PQE196587:PQG196587 QAA196587:QAC196587 QJW196587:QJY196587 QTS196587:QTU196587 RDO196587:RDQ196587 RNK196587:RNM196587 RXG196587:RXI196587 SHC196587:SHE196587 SQY196587:SRA196587 TAU196587:TAW196587 TKQ196587:TKS196587 TUM196587:TUO196587 UEI196587:UEK196587 UOE196587:UOG196587 UYA196587:UYC196587 VHW196587:VHY196587 VRS196587:VRU196587 WBO196587:WBQ196587 WLK196587:WLM196587 WVG196587:WVI196587 C262123:E262123 IU262123:IW262123 SQ262123:SS262123 ACM262123:ACO262123 AMI262123:AMK262123 AWE262123:AWG262123 BGA262123:BGC262123 BPW262123:BPY262123 BZS262123:BZU262123 CJO262123:CJQ262123 CTK262123:CTM262123 DDG262123:DDI262123 DNC262123:DNE262123 DWY262123:DXA262123 EGU262123:EGW262123 EQQ262123:EQS262123 FAM262123:FAO262123 FKI262123:FKK262123 FUE262123:FUG262123 GEA262123:GEC262123 GNW262123:GNY262123 GXS262123:GXU262123 HHO262123:HHQ262123 HRK262123:HRM262123 IBG262123:IBI262123 ILC262123:ILE262123 IUY262123:IVA262123 JEU262123:JEW262123 JOQ262123:JOS262123 JYM262123:JYO262123 KII262123:KIK262123 KSE262123:KSG262123 LCA262123:LCC262123 LLW262123:LLY262123 LVS262123:LVU262123 MFO262123:MFQ262123 MPK262123:MPM262123 MZG262123:MZI262123 NJC262123:NJE262123 NSY262123:NTA262123 OCU262123:OCW262123 OMQ262123:OMS262123 OWM262123:OWO262123 PGI262123:PGK262123 PQE262123:PQG262123 QAA262123:QAC262123 QJW262123:QJY262123 QTS262123:QTU262123 RDO262123:RDQ262123 RNK262123:RNM262123 RXG262123:RXI262123 SHC262123:SHE262123 SQY262123:SRA262123 TAU262123:TAW262123 TKQ262123:TKS262123 TUM262123:TUO262123 UEI262123:UEK262123 UOE262123:UOG262123 UYA262123:UYC262123 VHW262123:VHY262123 VRS262123:VRU262123 WBO262123:WBQ262123 WLK262123:WLM262123 WVG262123:WVI262123 C327659:E327659 IU327659:IW327659 SQ327659:SS327659 ACM327659:ACO327659 AMI327659:AMK327659 AWE327659:AWG327659 BGA327659:BGC327659 BPW327659:BPY327659 BZS327659:BZU327659 CJO327659:CJQ327659 CTK327659:CTM327659 DDG327659:DDI327659 DNC327659:DNE327659 DWY327659:DXA327659 EGU327659:EGW327659 EQQ327659:EQS327659 FAM327659:FAO327659 FKI327659:FKK327659 FUE327659:FUG327659 GEA327659:GEC327659 GNW327659:GNY327659 GXS327659:GXU327659 HHO327659:HHQ327659 HRK327659:HRM327659 IBG327659:IBI327659 ILC327659:ILE327659 IUY327659:IVA327659 JEU327659:JEW327659 JOQ327659:JOS327659 JYM327659:JYO327659 KII327659:KIK327659 KSE327659:KSG327659 LCA327659:LCC327659 LLW327659:LLY327659 LVS327659:LVU327659 MFO327659:MFQ327659 MPK327659:MPM327659 MZG327659:MZI327659 NJC327659:NJE327659 NSY327659:NTA327659 OCU327659:OCW327659 OMQ327659:OMS327659 OWM327659:OWO327659 PGI327659:PGK327659 PQE327659:PQG327659 QAA327659:QAC327659 QJW327659:QJY327659 QTS327659:QTU327659 RDO327659:RDQ327659 RNK327659:RNM327659 RXG327659:RXI327659 SHC327659:SHE327659 SQY327659:SRA327659 TAU327659:TAW327659 TKQ327659:TKS327659 TUM327659:TUO327659 UEI327659:UEK327659 UOE327659:UOG327659 UYA327659:UYC327659 VHW327659:VHY327659 VRS327659:VRU327659 WBO327659:WBQ327659 WLK327659:WLM327659 WVG327659:WVI327659 C393195:E393195 IU393195:IW393195 SQ393195:SS393195 ACM393195:ACO393195 AMI393195:AMK393195 AWE393195:AWG393195 BGA393195:BGC393195 BPW393195:BPY393195 BZS393195:BZU393195 CJO393195:CJQ393195 CTK393195:CTM393195 DDG393195:DDI393195 DNC393195:DNE393195 DWY393195:DXA393195 EGU393195:EGW393195 EQQ393195:EQS393195 FAM393195:FAO393195 FKI393195:FKK393195 FUE393195:FUG393195 GEA393195:GEC393195 GNW393195:GNY393195 GXS393195:GXU393195 HHO393195:HHQ393195 HRK393195:HRM393195 IBG393195:IBI393195 ILC393195:ILE393195 IUY393195:IVA393195 JEU393195:JEW393195 JOQ393195:JOS393195 JYM393195:JYO393195 KII393195:KIK393195 KSE393195:KSG393195 LCA393195:LCC393195 LLW393195:LLY393195 LVS393195:LVU393195 MFO393195:MFQ393195 MPK393195:MPM393195 MZG393195:MZI393195 NJC393195:NJE393195 NSY393195:NTA393195 OCU393195:OCW393195 OMQ393195:OMS393195 OWM393195:OWO393195 PGI393195:PGK393195 PQE393195:PQG393195 QAA393195:QAC393195 QJW393195:QJY393195 QTS393195:QTU393195 RDO393195:RDQ393195 RNK393195:RNM393195 RXG393195:RXI393195 SHC393195:SHE393195 SQY393195:SRA393195 TAU393195:TAW393195 TKQ393195:TKS393195 TUM393195:TUO393195 UEI393195:UEK393195 UOE393195:UOG393195 UYA393195:UYC393195 VHW393195:VHY393195 VRS393195:VRU393195 WBO393195:WBQ393195 WLK393195:WLM393195 WVG393195:WVI393195 C458731:E458731 IU458731:IW458731 SQ458731:SS458731 ACM458731:ACO458731 AMI458731:AMK458731 AWE458731:AWG458731 BGA458731:BGC458731 BPW458731:BPY458731 BZS458731:BZU458731 CJO458731:CJQ458731 CTK458731:CTM458731 DDG458731:DDI458731 DNC458731:DNE458731 DWY458731:DXA458731 EGU458731:EGW458731 EQQ458731:EQS458731 FAM458731:FAO458731 FKI458731:FKK458731 FUE458731:FUG458731 GEA458731:GEC458731 GNW458731:GNY458731 GXS458731:GXU458731 HHO458731:HHQ458731 HRK458731:HRM458731 IBG458731:IBI458731 ILC458731:ILE458731 IUY458731:IVA458731 JEU458731:JEW458731 JOQ458731:JOS458731 JYM458731:JYO458731 KII458731:KIK458731 KSE458731:KSG458731 LCA458731:LCC458731 LLW458731:LLY458731 LVS458731:LVU458731 MFO458731:MFQ458731 MPK458731:MPM458731 MZG458731:MZI458731 NJC458731:NJE458731 NSY458731:NTA458731 OCU458731:OCW458731 OMQ458731:OMS458731 OWM458731:OWO458731 PGI458731:PGK458731 PQE458731:PQG458731 QAA458731:QAC458731 QJW458731:QJY458731 QTS458731:QTU458731 RDO458731:RDQ458731 RNK458731:RNM458731 RXG458731:RXI458731 SHC458731:SHE458731 SQY458731:SRA458731 TAU458731:TAW458731 TKQ458731:TKS458731 TUM458731:TUO458731 UEI458731:UEK458731 UOE458731:UOG458731 UYA458731:UYC458731 VHW458731:VHY458731 VRS458731:VRU458731 WBO458731:WBQ458731 WLK458731:WLM458731 WVG458731:WVI458731 C524267:E524267 IU524267:IW524267 SQ524267:SS524267 ACM524267:ACO524267 AMI524267:AMK524267 AWE524267:AWG524267 BGA524267:BGC524267 BPW524267:BPY524267 BZS524267:BZU524267 CJO524267:CJQ524267 CTK524267:CTM524267 DDG524267:DDI524267 DNC524267:DNE524267 DWY524267:DXA524267 EGU524267:EGW524267 EQQ524267:EQS524267 FAM524267:FAO524267 FKI524267:FKK524267 FUE524267:FUG524267 GEA524267:GEC524267 GNW524267:GNY524267 GXS524267:GXU524267 HHO524267:HHQ524267 HRK524267:HRM524267 IBG524267:IBI524267 ILC524267:ILE524267 IUY524267:IVA524267 JEU524267:JEW524267 JOQ524267:JOS524267 JYM524267:JYO524267 KII524267:KIK524267 KSE524267:KSG524267 LCA524267:LCC524267 LLW524267:LLY524267 LVS524267:LVU524267 MFO524267:MFQ524267 MPK524267:MPM524267 MZG524267:MZI524267 NJC524267:NJE524267 NSY524267:NTA524267 OCU524267:OCW524267 OMQ524267:OMS524267 OWM524267:OWO524267 PGI524267:PGK524267 PQE524267:PQG524267 QAA524267:QAC524267 QJW524267:QJY524267 QTS524267:QTU524267 RDO524267:RDQ524267 RNK524267:RNM524267 RXG524267:RXI524267 SHC524267:SHE524267 SQY524267:SRA524267 TAU524267:TAW524267 TKQ524267:TKS524267 TUM524267:TUO524267 UEI524267:UEK524267 UOE524267:UOG524267 UYA524267:UYC524267 VHW524267:VHY524267 VRS524267:VRU524267 WBO524267:WBQ524267 WLK524267:WLM524267 WVG524267:WVI524267 C589803:E589803 IU589803:IW589803 SQ589803:SS589803 ACM589803:ACO589803 AMI589803:AMK589803 AWE589803:AWG589803 BGA589803:BGC589803 BPW589803:BPY589803 BZS589803:BZU589803 CJO589803:CJQ589803 CTK589803:CTM589803 DDG589803:DDI589803 DNC589803:DNE589803 DWY589803:DXA589803 EGU589803:EGW589803 EQQ589803:EQS589803 FAM589803:FAO589803 FKI589803:FKK589803 FUE589803:FUG589803 GEA589803:GEC589803 GNW589803:GNY589803 GXS589803:GXU589803 HHO589803:HHQ589803 HRK589803:HRM589803 IBG589803:IBI589803 ILC589803:ILE589803 IUY589803:IVA589803 JEU589803:JEW589803 JOQ589803:JOS589803 JYM589803:JYO589803 KII589803:KIK589803 KSE589803:KSG589803 LCA589803:LCC589803 LLW589803:LLY589803 LVS589803:LVU589803 MFO589803:MFQ589803 MPK589803:MPM589803 MZG589803:MZI589803 NJC589803:NJE589803 NSY589803:NTA589803 OCU589803:OCW589803 OMQ589803:OMS589803 OWM589803:OWO589803 PGI589803:PGK589803 PQE589803:PQG589803 QAA589803:QAC589803 QJW589803:QJY589803 QTS589803:QTU589803 RDO589803:RDQ589803 RNK589803:RNM589803 RXG589803:RXI589803 SHC589803:SHE589803 SQY589803:SRA589803 TAU589803:TAW589803 TKQ589803:TKS589803 TUM589803:TUO589803 UEI589803:UEK589803 UOE589803:UOG589803 UYA589803:UYC589803 VHW589803:VHY589803 VRS589803:VRU589803 WBO589803:WBQ589803 WLK589803:WLM589803 WVG589803:WVI589803 C655339:E655339 IU655339:IW655339 SQ655339:SS655339 ACM655339:ACO655339 AMI655339:AMK655339 AWE655339:AWG655339 BGA655339:BGC655339 BPW655339:BPY655339 BZS655339:BZU655339 CJO655339:CJQ655339 CTK655339:CTM655339 DDG655339:DDI655339 DNC655339:DNE655339 DWY655339:DXA655339 EGU655339:EGW655339 EQQ655339:EQS655339 FAM655339:FAO655339 FKI655339:FKK655339 FUE655339:FUG655339 GEA655339:GEC655339 GNW655339:GNY655339 GXS655339:GXU655339 HHO655339:HHQ655339 HRK655339:HRM655339 IBG655339:IBI655339 ILC655339:ILE655339 IUY655339:IVA655339 JEU655339:JEW655339 JOQ655339:JOS655339 JYM655339:JYO655339 KII655339:KIK655339 KSE655339:KSG655339 LCA655339:LCC655339 LLW655339:LLY655339 LVS655339:LVU655339 MFO655339:MFQ655339 MPK655339:MPM655339 MZG655339:MZI655339 NJC655339:NJE655339 NSY655339:NTA655339 OCU655339:OCW655339 OMQ655339:OMS655339 OWM655339:OWO655339 PGI655339:PGK655339 PQE655339:PQG655339 QAA655339:QAC655339 QJW655339:QJY655339 QTS655339:QTU655339 RDO655339:RDQ655339 RNK655339:RNM655339 RXG655339:RXI655339 SHC655339:SHE655339 SQY655339:SRA655339 TAU655339:TAW655339 TKQ655339:TKS655339 TUM655339:TUO655339 UEI655339:UEK655339 UOE655339:UOG655339 UYA655339:UYC655339 VHW655339:VHY655339 VRS655339:VRU655339 WBO655339:WBQ655339 WLK655339:WLM655339 WVG655339:WVI655339 C720875:E720875 IU720875:IW720875 SQ720875:SS720875 ACM720875:ACO720875 AMI720875:AMK720875 AWE720875:AWG720875 BGA720875:BGC720875 BPW720875:BPY720875 BZS720875:BZU720875 CJO720875:CJQ720875 CTK720875:CTM720875 DDG720875:DDI720875 DNC720875:DNE720875 DWY720875:DXA720875 EGU720875:EGW720875 EQQ720875:EQS720875 FAM720875:FAO720875 FKI720875:FKK720875 FUE720875:FUG720875 GEA720875:GEC720875 GNW720875:GNY720875 GXS720875:GXU720875 HHO720875:HHQ720875 HRK720875:HRM720875 IBG720875:IBI720875 ILC720875:ILE720875 IUY720875:IVA720875 JEU720875:JEW720875 JOQ720875:JOS720875 JYM720875:JYO720875 KII720875:KIK720875 KSE720875:KSG720875 LCA720875:LCC720875 LLW720875:LLY720875 LVS720875:LVU720875 MFO720875:MFQ720875 MPK720875:MPM720875 MZG720875:MZI720875 NJC720875:NJE720875 NSY720875:NTA720875 OCU720875:OCW720875 OMQ720875:OMS720875 OWM720875:OWO720875 PGI720875:PGK720875 PQE720875:PQG720875 QAA720875:QAC720875 QJW720875:QJY720875 QTS720875:QTU720875 RDO720875:RDQ720875 RNK720875:RNM720875 RXG720875:RXI720875 SHC720875:SHE720875 SQY720875:SRA720875 TAU720875:TAW720875 TKQ720875:TKS720875 TUM720875:TUO720875 UEI720875:UEK720875 UOE720875:UOG720875 UYA720875:UYC720875 VHW720875:VHY720875 VRS720875:VRU720875 WBO720875:WBQ720875 WLK720875:WLM720875 WVG720875:WVI720875 C786411:E786411 IU786411:IW786411 SQ786411:SS786411 ACM786411:ACO786411 AMI786411:AMK786411 AWE786411:AWG786411 BGA786411:BGC786411 BPW786411:BPY786411 BZS786411:BZU786411 CJO786411:CJQ786411 CTK786411:CTM786411 DDG786411:DDI786411 DNC786411:DNE786411 DWY786411:DXA786411 EGU786411:EGW786411 EQQ786411:EQS786411 FAM786411:FAO786411 FKI786411:FKK786411 FUE786411:FUG786411 GEA786411:GEC786411 GNW786411:GNY786411 GXS786411:GXU786411 HHO786411:HHQ786411 HRK786411:HRM786411 IBG786411:IBI786411 ILC786411:ILE786411 IUY786411:IVA786411 JEU786411:JEW786411 JOQ786411:JOS786411 JYM786411:JYO786411 KII786411:KIK786411 KSE786411:KSG786411 LCA786411:LCC786411 LLW786411:LLY786411 LVS786411:LVU786411 MFO786411:MFQ786411 MPK786411:MPM786411 MZG786411:MZI786411 NJC786411:NJE786411 NSY786411:NTA786411 OCU786411:OCW786411 OMQ786411:OMS786411 OWM786411:OWO786411 PGI786411:PGK786411 PQE786411:PQG786411 QAA786411:QAC786411 QJW786411:QJY786411 QTS786411:QTU786411 RDO786411:RDQ786411 RNK786411:RNM786411 RXG786411:RXI786411 SHC786411:SHE786411 SQY786411:SRA786411 TAU786411:TAW786411 TKQ786411:TKS786411 TUM786411:TUO786411 UEI786411:UEK786411 UOE786411:UOG786411 UYA786411:UYC786411 VHW786411:VHY786411 VRS786411:VRU786411 WBO786411:WBQ786411 WLK786411:WLM786411 WVG786411:WVI786411 C851947:E851947 IU851947:IW851947 SQ851947:SS851947 ACM851947:ACO851947 AMI851947:AMK851947 AWE851947:AWG851947 BGA851947:BGC851947 BPW851947:BPY851947 BZS851947:BZU851947 CJO851947:CJQ851947 CTK851947:CTM851947 DDG851947:DDI851947 DNC851947:DNE851947 DWY851947:DXA851947 EGU851947:EGW851947 EQQ851947:EQS851947 FAM851947:FAO851947 FKI851947:FKK851947 FUE851947:FUG851947 GEA851947:GEC851947 GNW851947:GNY851947 GXS851947:GXU851947 HHO851947:HHQ851947 HRK851947:HRM851947 IBG851947:IBI851947 ILC851947:ILE851947 IUY851947:IVA851947 JEU851947:JEW851947 JOQ851947:JOS851947 JYM851947:JYO851947 KII851947:KIK851947 KSE851947:KSG851947 LCA851947:LCC851947 LLW851947:LLY851947 LVS851947:LVU851947 MFO851947:MFQ851947 MPK851947:MPM851947 MZG851947:MZI851947 NJC851947:NJE851947 NSY851947:NTA851947 OCU851947:OCW851947 OMQ851947:OMS851947 OWM851947:OWO851947 PGI851947:PGK851947 PQE851947:PQG851947 QAA851947:QAC851947 QJW851947:QJY851947 QTS851947:QTU851947 RDO851947:RDQ851947 RNK851947:RNM851947 RXG851947:RXI851947 SHC851947:SHE851947 SQY851947:SRA851947 TAU851947:TAW851947 TKQ851947:TKS851947 TUM851947:TUO851947 UEI851947:UEK851947 UOE851947:UOG851947 UYA851947:UYC851947 VHW851947:VHY851947 VRS851947:VRU851947 WBO851947:WBQ851947 WLK851947:WLM851947 WVG851947:WVI851947 C917483:E917483 IU917483:IW917483 SQ917483:SS917483 ACM917483:ACO917483 AMI917483:AMK917483 AWE917483:AWG917483 BGA917483:BGC917483 BPW917483:BPY917483 BZS917483:BZU917483 CJO917483:CJQ917483 CTK917483:CTM917483 DDG917483:DDI917483 DNC917483:DNE917483 DWY917483:DXA917483 EGU917483:EGW917483 EQQ917483:EQS917483 FAM917483:FAO917483 FKI917483:FKK917483 FUE917483:FUG917483 GEA917483:GEC917483 GNW917483:GNY917483 GXS917483:GXU917483 HHO917483:HHQ917483 HRK917483:HRM917483 IBG917483:IBI917483 ILC917483:ILE917483 IUY917483:IVA917483 JEU917483:JEW917483 JOQ917483:JOS917483 JYM917483:JYO917483 KII917483:KIK917483 KSE917483:KSG917483 LCA917483:LCC917483 LLW917483:LLY917483 LVS917483:LVU917483 MFO917483:MFQ917483 MPK917483:MPM917483 MZG917483:MZI917483 NJC917483:NJE917483 NSY917483:NTA917483 OCU917483:OCW917483 OMQ917483:OMS917483 OWM917483:OWO917483 PGI917483:PGK917483 PQE917483:PQG917483 QAA917483:QAC917483 QJW917483:QJY917483 QTS917483:QTU917483 RDO917483:RDQ917483 RNK917483:RNM917483 RXG917483:RXI917483 SHC917483:SHE917483 SQY917483:SRA917483 TAU917483:TAW917483 TKQ917483:TKS917483 TUM917483:TUO917483 UEI917483:UEK917483 UOE917483:UOG917483 UYA917483:UYC917483 VHW917483:VHY917483 VRS917483:VRU917483 WBO917483:WBQ917483 WLK917483:WLM917483 WVG917483:WVI917483 C983019:E983019 IU983019:IW983019 SQ983019:SS983019 ACM983019:ACO983019 AMI983019:AMK983019 AWE983019:AWG983019 BGA983019:BGC983019 BPW983019:BPY983019 BZS983019:BZU983019 CJO983019:CJQ983019 CTK983019:CTM983019 DDG983019:DDI983019 DNC983019:DNE983019 DWY983019:DXA983019 EGU983019:EGW983019 EQQ983019:EQS983019 FAM983019:FAO983019 FKI983019:FKK983019 FUE983019:FUG983019 GEA983019:GEC983019 GNW983019:GNY983019 GXS983019:GXU983019 HHO983019:HHQ983019 HRK983019:HRM983019 IBG983019:IBI983019 ILC983019:ILE983019 IUY983019:IVA983019 JEU983019:JEW983019 JOQ983019:JOS983019 JYM983019:JYO983019 KII983019:KIK983019 KSE983019:KSG983019 LCA983019:LCC983019 LLW983019:LLY983019 LVS983019:LVU983019 MFO983019:MFQ983019 MPK983019:MPM983019 MZG983019:MZI983019 NJC983019:NJE983019 NSY983019:NTA983019 OCU983019:OCW983019 OMQ983019:OMS983019 OWM983019:OWO983019 PGI983019:PGK983019 PQE983019:PQG983019 QAA983019:QAC983019 QJW983019:QJY983019 QTS983019:QTU983019 RDO983019:RDQ983019 RNK983019:RNM983019 RXG983019:RXI983019 SHC983019:SHE983019 SQY983019:SRA983019 TAU983019:TAW983019 TKQ983019:TKS983019 TUM983019:TUO983019 UEI983019:UEK983019 UOE983019:UOG983019 UYA983019:UYC983019 VHW983019:VHY983019 VRS983019:VRU983019 WBO983019:WBQ983019 WLK983019:WLM983019 WVG983019:WVI983019 WBO983122:WBQ983122 IV46:IX46 SR46:ST46 ACN46:ACP46 AMJ46:AML46 AWF46:AWH46 BGB46:BGD46 BPX46:BPZ46 BZT46:BZV46 CJP46:CJR46 CTL46:CTN46 DDH46:DDJ46 DND46:DNF46 DWZ46:DXB46 EGV46:EGX46 EQR46:EQT46 FAN46:FAP46 FKJ46:FKL46 FUF46:FUH46 GEB46:GED46 GNX46:GNZ46 GXT46:GXV46 HHP46:HHR46 HRL46:HRN46 IBH46:IBJ46 ILD46:ILF46 IUZ46:IVB46 JEV46:JEX46 JOR46:JOT46 JYN46:JYP46 KIJ46:KIL46 KSF46:KSH46 LCB46:LCD46 LLX46:LLZ46 LVT46:LVV46 MFP46:MFR46 MPL46:MPN46 MZH46:MZJ46 NJD46:NJF46 NSZ46:NTB46 OCV46:OCX46 OMR46:OMT46 OWN46:OWP46 PGJ46:PGL46 PQF46:PQH46 QAB46:QAD46 QJX46:QJZ46 QTT46:QTV46 RDP46:RDR46 RNL46:RNN46 RXH46:RXJ46 SHD46:SHF46 SQZ46:SRB46 TAV46:TAX46 TKR46:TKT46 TUN46:TUP46 UEJ46:UEL46 UOF46:UOH46 UYB46:UYD46 VHX46:VHZ46 VRT46:VRV46 WBP46:WBR46 WLL46:WLN46 WVH46:WVJ46 C65618:E65618 IU65618:IW65618 SQ65618:SS65618 ACM65618:ACO65618 AMI65618:AMK65618 AWE65618:AWG65618 BGA65618:BGC65618 BPW65618:BPY65618 BZS65618:BZU65618 CJO65618:CJQ65618 CTK65618:CTM65618 DDG65618:DDI65618 DNC65618:DNE65618 DWY65618:DXA65618 EGU65618:EGW65618 EQQ65618:EQS65618 FAM65618:FAO65618 FKI65618:FKK65618 FUE65618:FUG65618 GEA65618:GEC65618 GNW65618:GNY65618 GXS65618:GXU65618 HHO65618:HHQ65618 HRK65618:HRM65618 IBG65618:IBI65618 ILC65618:ILE65618 IUY65618:IVA65618 JEU65618:JEW65618 JOQ65618:JOS65618 JYM65618:JYO65618 KII65618:KIK65618 KSE65618:KSG65618 LCA65618:LCC65618 LLW65618:LLY65618 LVS65618:LVU65618 MFO65618:MFQ65618 MPK65618:MPM65618 MZG65618:MZI65618 NJC65618:NJE65618 NSY65618:NTA65618 OCU65618:OCW65618 OMQ65618:OMS65618 OWM65618:OWO65618 PGI65618:PGK65618 PQE65618:PQG65618 QAA65618:QAC65618 QJW65618:QJY65618 QTS65618:QTU65618 RDO65618:RDQ65618 RNK65618:RNM65618 RXG65618:RXI65618 SHC65618:SHE65618 SQY65618:SRA65618 TAU65618:TAW65618 TKQ65618:TKS65618 TUM65618:TUO65618 UEI65618:UEK65618 UOE65618:UOG65618 UYA65618:UYC65618 VHW65618:VHY65618 VRS65618:VRU65618 WBO65618:WBQ65618 WLK65618:WLM65618 WVG65618:WVI65618 C131154:E131154 IU131154:IW131154 SQ131154:SS131154 ACM131154:ACO131154 AMI131154:AMK131154 AWE131154:AWG131154 BGA131154:BGC131154 BPW131154:BPY131154 BZS131154:BZU131154 CJO131154:CJQ131154 CTK131154:CTM131154 DDG131154:DDI131154 DNC131154:DNE131154 DWY131154:DXA131154 EGU131154:EGW131154 EQQ131154:EQS131154 FAM131154:FAO131154 FKI131154:FKK131154 FUE131154:FUG131154 GEA131154:GEC131154 GNW131154:GNY131154 GXS131154:GXU131154 HHO131154:HHQ131154 HRK131154:HRM131154 IBG131154:IBI131154 ILC131154:ILE131154 IUY131154:IVA131154 JEU131154:JEW131154 JOQ131154:JOS131154 JYM131154:JYO131154 KII131154:KIK131154 KSE131154:KSG131154 LCA131154:LCC131154 LLW131154:LLY131154 LVS131154:LVU131154 MFO131154:MFQ131154 MPK131154:MPM131154 MZG131154:MZI131154 NJC131154:NJE131154 NSY131154:NTA131154 OCU131154:OCW131154 OMQ131154:OMS131154 OWM131154:OWO131154 PGI131154:PGK131154 PQE131154:PQG131154 QAA131154:QAC131154 QJW131154:QJY131154 QTS131154:QTU131154 RDO131154:RDQ131154 RNK131154:RNM131154 RXG131154:RXI131154 SHC131154:SHE131154 SQY131154:SRA131154 TAU131154:TAW131154 TKQ131154:TKS131154 TUM131154:TUO131154 UEI131154:UEK131154 UOE131154:UOG131154 UYA131154:UYC131154 VHW131154:VHY131154 VRS131154:VRU131154 WBO131154:WBQ131154 WLK131154:WLM131154 WVG131154:WVI131154 C196690:E196690 IU196690:IW196690 SQ196690:SS196690 ACM196690:ACO196690 AMI196690:AMK196690 AWE196690:AWG196690 BGA196690:BGC196690 BPW196690:BPY196690 BZS196690:BZU196690 CJO196690:CJQ196690 CTK196690:CTM196690 DDG196690:DDI196690 DNC196690:DNE196690 DWY196690:DXA196690 EGU196690:EGW196690 EQQ196690:EQS196690 FAM196690:FAO196690 FKI196690:FKK196690 FUE196690:FUG196690 GEA196690:GEC196690 GNW196690:GNY196690 GXS196690:GXU196690 HHO196690:HHQ196690 HRK196690:HRM196690 IBG196690:IBI196690 ILC196690:ILE196690 IUY196690:IVA196690 JEU196690:JEW196690 JOQ196690:JOS196690 JYM196690:JYO196690 KII196690:KIK196690 KSE196690:KSG196690 LCA196690:LCC196690 LLW196690:LLY196690 LVS196690:LVU196690 MFO196690:MFQ196690 MPK196690:MPM196690 MZG196690:MZI196690 NJC196690:NJE196690 NSY196690:NTA196690 OCU196690:OCW196690 OMQ196690:OMS196690 OWM196690:OWO196690 PGI196690:PGK196690 PQE196690:PQG196690 QAA196690:QAC196690 QJW196690:QJY196690 QTS196690:QTU196690 RDO196690:RDQ196690 RNK196690:RNM196690 RXG196690:RXI196690 SHC196690:SHE196690 SQY196690:SRA196690 TAU196690:TAW196690 TKQ196690:TKS196690 TUM196690:TUO196690 UEI196690:UEK196690 UOE196690:UOG196690 UYA196690:UYC196690 VHW196690:VHY196690 VRS196690:VRU196690 WBO196690:WBQ196690 WLK196690:WLM196690 WVG196690:WVI196690 C262226:E262226 IU262226:IW262226 SQ262226:SS262226 ACM262226:ACO262226 AMI262226:AMK262226 AWE262226:AWG262226 BGA262226:BGC262226 BPW262226:BPY262226 BZS262226:BZU262226 CJO262226:CJQ262226 CTK262226:CTM262226 DDG262226:DDI262226 DNC262226:DNE262226 DWY262226:DXA262226 EGU262226:EGW262226 EQQ262226:EQS262226 FAM262226:FAO262226 FKI262226:FKK262226 FUE262226:FUG262226 GEA262226:GEC262226 GNW262226:GNY262226 GXS262226:GXU262226 HHO262226:HHQ262226 HRK262226:HRM262226 IBG262226:IBI262226 ILC262226:ILE262226 IUY262226:IVA262226 JEU262226:JEW262226 JOQ262226:JOS262226 JYM262226:JYO262226 KII262226:KIK262226 KSE262226:KSG262226 LCA262226:LCC262226 LLW262226:LLY262226 LVS262226:LVU262226 MFO262226:MFQ262226 MPK262226:MPM262226 MZG262226:MZI262226 NJC262226:NJE262226 NSY262226:NTA262226 OCU262226:OCW262226 OMQ262226:OMS262226 OWM262226:OWO262226 PGI262226:PGK262226 PQE262226:PQG262226 QAA262226:QAC262226 QJW262226:QJY262226 QTS262226:QTU262226 RDO262226:RDQ262226 RNK262226:RNM262226 RXG262226:RXI262226 SHC262226:SHE262226 SQY262226:SRA262226 TAU262226:TAW262226 TKQ262226:TKS262226 TUM262226:TUO262226 UEI262226:UEK262226 UOE262226:UOG262226 UYA262226:UYC262226 VHW262226:VHY262226 VRS262226:VRU262226 WBO262226:WBQ262226 WLK262226:WLM262226 WVG262226:WVI262226 C327762:E327762 IU327762:IW327762 SQ327762:SS327762 ACM327762:ACO327762 AMI327762:AMK327762 AWE327762:AWG327762 BGA327762:BGC327762 BPW327762:BPY327762 BZS327762:BZU327762 CJO327762:CJQ327762 CTK327762:CTM327762 DDG327762:DDI327762 DNC327762:DNE327762 DWY327762:DXA327762 EGU327762:EGW327762 EQQ327762:EQS327762 FAM327762:FAO327762 FKI327762:FKK327762 FUE327762:FUG327762 GEA327762:GEC327762 GNW327762:GNY327762 GXS327762:GXU327762 HHO327762:HHQ327762 HRK327762:HRM327762 IBG327762:IBI327762 ILC327762:ILE327762 IUY327762:IVA327762 JEU327762:JEW327762 JOQ327762:JOS327762 JYM327762:JYO327762 KII327762:KIK327762 KSE327762:KSG327762 LCA327762:LCC327762 LLW327762:LLY327762 LVS327762:LVU327762 MFO327762:MFQ327762 MPK327762:MPM327762 MZG327762:MZI327762 NJC327762:NJE327762 NSY327762:NTA327762 OCU327762:OCW327762 OMQ327762:OMS327762 OWM327762:OWO327762 PGI327762:PGK327762 PQE327762:PQG327762 QAA327762:QAC327762 QJW327762:QJY327762 QTS327762:QTU327762 RDO327762:RDQ327762 RNK327762:RNM327762 RXG327762:RXI327762 SHC327762:SHE327762 SQY327762:SRA327762 TAU327762:TAW327762 TKQ327762:TKS327762 TUM327762:TUO327762 UEI327762:UEK327762 UOE327762:UOG327762 UYA327762:UYC327762 VHW327762:VHY327762 VRS327762:VRU327762 WBO327762:WBQ327762 WLK327762:WLM327762 WVG327762:WVI327762 C393298:E393298 IU393298:IW393298 SQ393298:SS393298 ACM393298:ACO393298 AMI393298:AMK393298 AWE393298:AWG393298 BGA393298:BGC393298 BPW393298:BPY393298 BZS393298:BZU393298 CJO393298:CJQ393298 CTK393298:CTM393298 DDG393298:DDI393298 DNC393298:DNE393298 DWY393298:DXA393298 EGU393298:EGW393298 EQQ393298:EQS393298 FAM393298:FAO393298 FKI393298:FKK393298 FUE393298:FUG393298 GEA393298:GEC393298 GNW393298:GNY393298 GXS393298:GXU393298 HHO393298:HHQ393298 HRK393298:HRM393298 IBG393298:IBI393298 ILC393298:ILE393298 IUY393298:IVA393298 JEU393298:JEW393298 JOQ393298:JOS393298 JYM393298:JYO393298 KII393298:KIK393298 KSE393298:KSG393298 LCA393298:LCC393298 LLW393298:LLY393298 LVS393298:LVU393298 MFO393298:MFQ393298 MPK393298:MPM393298 MZG393298:MZI393298 NJC393298:NJE393298 NSY393298:NTA393298 OCU393298:OCW393298 OMQ393298:OMS393298 OWM393298:OWO393298 PGI393298:PGK393298 PQE393298:PQG393298 QAA393298:QAC393298 QJW393298:QJY393298 QTS393298:QTU393298 RDO393298:RDQ393298 RNK393298:RNM393298 RXG393298:RXI393298 SHC393298:SHE393298 SQY393298:SRA393298 TAU393298:TAW393298 TKQ393298:TKS393298 TUM393298:TUO393298 UEI393298:UEK393298 UOE393298:UOG393298 UYA393298:UYC393298 VHW393298:VHY393298 VRS393298:VRU393298 WBO393298:WBQ393298 WLK393298:WLM393298 WVG393298:WVI393298 C458834:E458834 IU458834:IW458834 SQ458834:SS458834 ACM458834:ACO458834 AMI458834:AMK458834 AWE458834:AWG458834 BGA458834:BGC458834 BPW458834:BPY458834 BZS458834:BZU458834 CJO458834:CJQ458834 CTK458834:CTM458834 DDG458834:DDI458834 DNC458834:DNE458834 DWY458834:DXA458834 EGU458834:EGW458834 EQQ458834:EQS458834 FAM458834:FAO458834 FKI458834:FKK458834 FUE458834:FUG458834 GEA458834:GEC458834 GNW458834:GNY458834 GXS458834:GXU458834 HHO458834:HHQ458834 HRK458834:HRM458834 IBG458834:IBI458834 ILC458834:ILE458834 IUY458834:IVA458834 JEU458834:JEW458834 JOQ458834:JOS458834 JYM458834:JYO458834 KII458834:KIK458834 KSE458834:KSG458834 LCA458834:LCC458834 LLW458834:LLY458834 LVS458834:LVU458834 MFO458834:MFQ458834 MPK458834:MPM458834 MZG458834:MZI458834 NJC458834:NJE458834 NSY458834:NTA458834 OCU458834:OCW458834 OMQ458834:OMS458834 OWM458834:OWO458834 PGI458834:PGK458834 PQE458834:PQG458834 QAA458834:QAC458834 QJW458834:QJY458834 QTS458834:QTU458834 RDO458834:RDQ458834 RNK458834:RNM458834 RXG458834:RXI458834 SHC458834:SHE458834 SQY458834:SRA458834 TAU458834:TAW458834 TKQ458834:TKS458834 TUM458834:TUO458834 UEI458834:UEK458834 UOE458834:UOG458834 UYA458834:UYC458834 VHW458834:VHY458834 VRS458834:VRU458834 WBO458834:WBQ458834 WLK458834:WLM458834 WVG458834:WVI458834 C524370:E524370 IU524370:IW524370 SQ524370:SS524370 ACM524370:ACO524370 AMI524370:AMK524370 AWE524370:AWG524370 BGA524370:BGC524370 BPW524370:BPY524370 BZS524370:BZU524370 CJO524370:CJQ524370 CTK524370:CTM524370 DDG524370:DDI524370 DNC524370:DNE524370 DWY524370:DXA524370 EGU524370:EGW524370 EQQ524370:EQS524370 FAM524370:FAO524370 FKI524370:FKK524370 FUE524370:FUG524370 GEA524370:GEC524370 GNW524370:GNY524370 GXS524370:GXU524370 HHO524370:HHQ524370 HRK524370:HRM524370 IBG524370:IBI524370 ILC524370:ILE524370 IUY524370:IVA524370 JEU524370:JEW524370 JOQ524370:JOS524370 JYM524370:JYO524370 KII524370:KIK524370 KSE524370:KSG524370 LCA524370:LCC524370 LLW524370:LLY524370 LVS524370:LVU524370 MFO524370:MFQ524370 MPK524370:MPM524370 MZG524370:MZI524370 NJC524370:NJE524370 NSY524370:NTA524370 OCU524370:OCW524370 OMQ524370:OMS524370 OWM524370:OWO524370 PGI524370:PGK524370 PQE524370:PQG524370 QAA524370:QAC524370 QJW524370:QJY524370 QTS524370:QTU524370 RDO524370:RDQ524370 RNK524370:RNM524370 RXG524370:RXI524370 SHC524370:SHE524370 SQY524370:SRA524370 TAU524370:TAW524370 TKQ524370:TKS524370 TUM524370:TUO524370 UEI524370:UEK524370 UOE524370:UOG524370 UYA524370:UYC524370 VHW524370:VHY524370 VRS524370:VRU524370 WBO524370:WBQ524370 WLK524370:WLM524370 WVG524370:WVI524370 C589906:E589906 IU589906:IW589906 SQ589906:SS589906 ACM589906:ACO589906 AMI589906:AMK589906 AWE589906:AWG589906 BGA589906:BGC589906 BPW589906:BPY589906 BZS589906:BZU589906 CJO589906:CJQ589906 CTK589906:CTM589906 DDG589906:DDI589906 DNC589906:DNE589906 DWY589906:DXA589906 EGU589906:EGW589906 EQQ589906:EQS589906 FAM589906:FAO589906 FKI589906:FKK589906 FUE589906:FUG589906 GEA589906:GEC589906 GNW589906:GNY589906 GXS589906:GXU589906 HHO589906:HHQ589906 HRK589906:HRM589906 IBG589906:IBI589906 ILC589906:ILE589906 IUY589906:IVA589906 JEU589906:JEW589906 JOQ589906:JOS589906 JYM589906:JYO589906 KII589906:KIK589906 KSE589906:KSG589906 LCA589906:LCC589906 LLW589906:LLY589906 LVS589906:LVU589906 MFO589906:MFQ589906 MPK589906:MPM589906 MZG589906:MZI589906 NJC589906:NJE589906 NSY589906:NTA589906 OCU589906:OCW589906 OMQ589906:OMS589906 OWM589906:OWO589906 PGI589906:PGK589906 PQE589906:PQG589906 QAA589906:QAC589906 QJW589906:QJY589906 QTS589906:QTU589906 RDO589906:RDQ589906 RNK589906:RNM589906 RXG589906:RXI589906 SHC589906:SHE589906 SQY589906:SRA589906 TAU589906:TAW589906 TKQ589906:TKS589906 TUM589906:TUO589906 UEI589906:UEK589906 UOE589906:UOG589906 UYA589906:UYC589906 VHW589906:VHY589906 VRS589906:VRU589906 WBO589906:WBQ589906 WLK589906:WLM589906 WVG589906:WVI589906 C655442:E655442 IU655442:IW655442 SQ655442:SS655442 ACM655442:ACO655442 AMI655442:AMK655442 AWE655442:AWG655442 BGA655442:BGC655442 BPW655442:BPY655442 BZS655442:BZU655442 CJO655442:CJQ655442 CTK655442:CTM655442 DDG655442:DDI655442 DNC655442:DNE655442 DWY655442:DXA655442 EGU655442:EGW655442 EQQ655442:EQS655442 FAM655442:FAO655442 FKI655442:FKK655442 FUE655442:FUG655442 GEA655442:GEC655442 GNW655442:GNY655442 GXS655442:GXU655442 HHO655442:HHQ655442 HRK655442:HRM655442 IBG655442:IBI655442 ILC655442:ILE655442 IUY655442:IVA655442 JEU655442:JEW655442 JOQ655442:JOS655442 JYM655442:JYO655442 KII655442:KIK655442 KSE655442:KSG655442 LCA655442:LCC655442 LLW655442:LLY655442 LVS655442:LVU655442 MFO655442:MFQ655442 MPK655442:MPM655442 MZG655442:MZI655442 NJC655442:NJE655442 NSY655442:NTA655442 OCU655442:OCW655442 OMQ655442:OMS655442 OWM655442:OWO655442 PGI655442:PGK655442 PQE655442:PQG655442 QAA655442:QAC655442 QJW655442:QJY655442 QTS655442:QTU655442 RDO655442:RDQ655442 RNK655442:RNM655442 RXG655442:RXI655442 SHC655442:SHE655442 SQY655442:SRA655442 TAU655442:TAW655442 TKQ655442:TKS655442 TUM655442:TUO655442 UEI655442:UEK655442 UOE655442:UOG655442 UYA655442:UYC655442 VHW655442:VHY655442 VRS655442:VRU655442 WBO655442:WBQ655442 WLK655442:WLM655442 WVG655442:WVI655442 C720978:E720978 IU720978:IW720978 SQ720978:SS720978 ACM720978:ACO720978 AMI720978:AMK720978 AWE720978:AWG720978 BGA720978:BGC720978 BPW720978:BPY720978 BZS720978:BZU720978 CJO720978:CJQ720978 CTK720978:CTM720978 DDG720978:DDI720978 DNC720978:DNE720978 DWY720978:DXA720978 EGU720978:EGW720978 EQQ720978:EQS720978 FAM720978:FAO720978 FKI720978:FKK720978 FUE720978:FUG720978 GEA720978:GEC720978 GNW720978:GNY720978 GXS720978:GXU720978 HHO720978:HHQ720978 HRK720978:HRM720978 IBG720978:IBI720978 ILC720978:ILE720978 IUY720978:IVA720978 JEU720978:JEW720978 JOQ720978:JOS720978 JYM720978:JYO720978 KII720978:KIK720978 KSE720978:KSG720978 LCA720978:LCC720978 LLW720978:LLY720978 LVS720978:LVU720978 MFO720978:MFQ720978 MPK720978:MPM720978 MZG720978:MZI720978 NJC720978:NJE720978 NSY720978:NTA720978 OCU720978:OCW720978 OMQ720978:OMS720978 OWM720978:OWO720978 PGI720978:PGK720978 PQE720978:PQG720978 QAA720978:QAC720978 QJW720978:QJY720978 QTS720978:QTU720978 RDO720978:RDQ720978 RNK720978:RNM720978 RXG720978:RXI720978 SHC720978:SHE720978 SQY720978:SRA720978 TAU720978:TAW720978 TKQ720978:TKS720978 TUM720978:TUO720978 UEI720978:UEK720978 UOE720978:UOG720978 UYA720978:UYC720978 VHW720978:VHY720978 VRS720978:VRU720978 WBO720978:WBQ720978 WLK720978:WLM720978 WVG720978:WVI720978 C786514:E786514 IU786514:IW786514 SQ786514:SS786514 ACM786514:ACO786514 AMI786514:AMK786514 AWE786514:AWG786514 BGA786514:BGC786514 BPW786514:BPY786514 BZS786514:BZU786514 CJO786514:CJQ786514 CTK786514:CTM786514 DDG786514:DDI786514 DNC786514:DNE786514 DWY786514:DXA786514 EGU786514:EGW786514 EQQ786514:EQS786514 FAM786514:FAO786514 FKI786514:FKK786514 FUE786514:FUG786514 GEA786514:GEC786514 GNW786514:GNY786514 GXS786514:GXU786514 HHO786514:HHQ786514 HRK786514:HRM786514 IBG786514:IBI786514 ILC786514:ILE786514 IUY786514:IVA786514 JEU786514:JEW786514 JOQ786514:JOS786514 JYM786514:JYO786514 KII786514:KIK786514 KSE786514:KSG786514 LCA786514:LCC786514 LLW786514:LLY786514 LVS786514:LVU786514 MFO786514:MFQ786514 MPK786514:MPM786514 MZG786514:MZI786514 NJC786514:NJE786514 NSY786514:NTA786514 OCU786514:OCW786514 OMQ786514:OMS786514 OWM786514:OWO786514 PGI786514:PGK786514 PQE786514:PQG786514 QAA786514:QAC786514 QJW786514:QJY786514 QTS786514:QTU786514 RDO786514:RDQ786514 RNK786514:RNM786514 RXG786514:RXI786514 SHC786514:SHE786514 SQY786514:SRA786514 TAU786514:TAW786514 TKQ786514:TKS786514 TUM786514:TUO786514 UEI786514:UEK786514 UOE786514:UOG786514 UYA786514:UYC786514 VHW786514:VHY786514 VRS786514:VRU786514 WBO786514:WBQ786514 WLK786514:WLM786514 WVG786514:WVI786514 C852050:E852050 IU852050:IW852050 SQ852050:SS852050 ACM852050:ACO852050 AMI852050:AMK852050 AWE852050:AWG852050 BGA852050:BGC852050 BPW852050:BPY852050 BZS852050:BZU852050 CJO852050:CJQ852050 CTK852050:CTM852050 DDG852050:DDI852050 DNC852050:DNE852050 DWY852050:DXA852050 EGU852050:EGW852050 EQQ852050:EQS852050 FAM852050:FAO852050 FKI852050:FKK852050 FUE852050:FUG852050 GEA852050:GEC852050 GNW852050:GNY852050 GXS852050:GXU852050 HHO852050:HHQ852050 HRK852050:HRM852050 IBG852050:IBI852050 ILC852050:ILE852050 IUY852050:IVA852050 JEU852050:JEW852050 JOQ852050:JOS852050 JYM852050:JYO852050 KII852050:KIK852050 KSE852050:KSG852050 LCA852050:LCC852050 LLW852050:LLY852050 LVS852050:LVU852050 MFO852050:MFQ852050 MPK852050:MPM852050 MZG852050:MZI852050 NJC852050:NJE852050 NSY852050:NTA852050 OCU852050:OCW852050 OMQ852050:OMS852050 OWM852050:OWO852050 PGI852050:PGK852050 PQE852050:PQG852050 QAA852050:QAC852050 QJW852050:QJY852050 QTS852050:QTU852050 RDO852050:RDQ852050 RNK852050:RNM852050 RXG852050:RXI852050 SHC852050:SHE852050 SQY852050:SRA852050 TAU852050:TAW852050 TKQ852050:TKS852050 TUM852050:TUO852050 UEI852050:UEK852050 UOE852050:UOG852050 UYA852050:UYC852050 VHW852050:VHY852050 VRS852050:VRU852050 WBO852050:WBQ852050 WLK852050:WLM852050 WVG852050:WVI852050 C917586:E917586 IU917586:IW917586 SQ917586:SS917586 ACM917586:ACO917586 AMI917586:AMK917586 AWE917586:AWG917586 BGA917586:BGC917586 BPW917586:BPY917586 BZS917586:BZU917586 CJO917586:CJQ917586 CTK917586:CTM917586 DDG917586:DDI917586 DNC917586:DNE917586 DWY917586:DXA917586 EGU917586:EGW917586 EQQ917586:EQS917586 FAM917586:FAO917586 FKI917586:FKK917586 FUE917586:FUG917586 GEA917586:GEC917586 GNW917586:GNY917586 GXS917586:GXU917586 HHO917586:HHQ917586 HRK917586:HRM917586 IBG917586:IBI917586 ILC917586:ILE917586 IUY917586:IVA917586 JEU917586:JEW917586 JOQ917586:JOS917586 JYM917586:JYO917586 KII917586:KIK917586 KSE917586:KSG917586 LCA917586:LCC917586 LLW917586:LLY917586 LVS917586:LVU917586 MFO917586:MFQ917586 MPK917586:MPM917586 MZG917586:MZI917586 NJC917586:NJE917586 NSY917586:NTA917586 OCU917586:OCW917586 OMQ917586:OMS917586 OWM917586:OWO917586 PGI917586:PGK917586 PQE917586:PQG917586 QAA917586:QAC917586 QJW917586:QJY917586 QTS917586:QTU917586 RDO917586:RDQ917586 RNK917586:RNM917586 RXG917586:RXI917586 SHC917586:SHE917586 SQY917586:SRA917586 TAU917586:TAW917586 TKQ917586:TKS917586 TUM917586:TUO917586 UEI917586:UEK917586 UOE917586:UOG917586 UYA917586:UYC917586 VHW917586:VHY917586 VRS917586:VRU917586 WBO917586:WBQ917586 WLK917586:WLM917586 WVG917586:WVI917586 C983122:E983122 IU983122:IW983122 SQ983122:SS983122 ACM983122:ACO983122 AMI983122:AMK983122 AWE983122:AWG983122 BGA983122:BGC983122 BPW983122:BPY983122 BZS983122:BZU983122 CJO983122:CJQ983122 CTK983122:CTM983122 DDG983122:DDI983122 DNC983122:DNE983122 DWY983122:DXA983122 EGU983122:EGW983122 EQQ983122:EQS983122 FAM983122:FAO983122 FKI983122:FKK983122 FUE983122:FUG983122 GEA983122:GEC983122 GNW983122:GNY983122 GXS983122:GXU983122 HHO983122:HHQ983122 HRK983122:HRM983122 IBG983122:IBI983122 ILC983122:ILE983122 IUY983122:IVA983122 JEU983122:JEW983122 JOQ983122:JOS983122 JYM983122:JYO983122 KII983122:KIK983122 KSE983122:KSG983122 LCA983122:LCC983122 LLW983122:LLY983122 LVS983122:LVU983122 MFO983122:MFQ983122 MPK983122:MPM983122 MZG983122:MZI983122 NJC983122:NJE983122 NSY983122:NTA983122 OCU983122:OCW983122 OMQ983122:OMS983122 OWM983122:OWO983122 PGI983122:PGK983122 PQE983122:PQG983122 QAA983122:QAC983122 QJW983122:QJY983122 QTS983122:QTU983122 RDO983122:RDQ983122 RNK983122:RNM983122 RXG983122:RXI983122 SHC983122:SHE983122 SQY983122:SRA983122 TAU983122:TAW983122 TKQ983122:TKS983122 TUM983122:TUO983122 UEI983122:UEK983122 UOE983122:UOG983122 UYA983122:UYC983122 VHW983122:VHY983122 VRS983122:VRU983122">
      <formula1>",　,石膏ボード,合板,パーティクルボード,ダイライト,ノボパン,"</formula1>
    </dataValidation>
    <dataValidation type="list" allowBlank="1" showInputMessage="1" prompt="壁の内装下地ボードを_x000a_桁まで張り上げない_x000a_場合は計算に加えない" sqref="C65542:E65542 IU65542:IW65542 SQ65542:SS65542 ACM65542:ACO65542 AMI65542:AMK65542 AWE65542:AWG65542 BGA65542:BGC65542 BPW65542:BPY65542 BZS65542:BZU65542 CJO65542:CJQ65542 CTK65542:CTM65542 DDG65542:DDI65542 DNC65542:DNE65542 DWY65542:DXA65542 EGU65542:EGW65542 EQQ65542:EQS65542 FAM65542:FAO65542 FKI65542:FKK65542 FUE65542:FUG65542 GEA65542:GEC65542 GNW65542:GNY65542 GXS65542:GXU65542 HHO65542:HHQ65542 HRK65542:HRM65542 IBG65542:IBI65542 ILC65542:ILE65542 IUY65542:IVA65542 JEU65542:JEW65542 JOQ65542:JOS65542 JYM65542:JYO65542 KII65542:KIK65542 KSE65542:KSG65542 LCA65542:LCC65542 LLW65542:LLY65542 LVS65542:LVU65542 MFO65542:MFQ65542 MPK65542:MPM65542 MZG65542:MZI65542 NJC65542:NJE65542 NSY65542:NTA65542 OCU65542:OCW65542 OMQ65542:OMS65542 OWM65542:OWO65542 PGI65542:PGK65542 PQE65542:PQG65542 QAA65542:QAC65542 QJW65542:QJY65542 QTS65542:QTU65542 RDO65542:RDQ65542 RNK65542:RNM65542 RXG65542:RXI65542 SHC65542:SHE65542 SQY65542:SRA65542 TAU65542:TAW65542 TKQ65542:TKS65542 TUM65542:TUO65542 UEI65542:UEK65542 UOE65542:UOG65542 UYA65542:UYC65542 VHW65542:VHY65542 VRS65542:VRU65542 WBO65542:WBQ65542 WLK65542:WLM65542 WVG65542:WVI65542 C131078:E131078 IU131078:IW131078 SQ131078:SS131078 ACM131078:ACO131078 AMI131078:AMK131078 AWE131078:AWG131078 BGA131078:BGC131078 BPW131078:BPY131078 BZS131078:BZU131078 CJO131078:CJQ131078 CTK131078:CTM131078 DDG131078:DDI131078 DNC131078:DNE131078 DWY131078:DXA131078 EGU131078:EGW131078 EQQ131078:EQS131078 FAM131078:FAO131078 FKI131078:FKK131078 FUE131078:FUG131078 GEA131078:GEC131078 GNW131078:GNY131078 GXS131078:GXU131078 HHO131078:HHQ131078 HRK131078:HRM131078 IBG131078:IBI131078 ILC131078:ILE131078 IUY131078:IVA131078 JEU131078:JEW131078 JOQ131078:JOS131078 JYM131078:JYO131078 KII131078:KIK131078 KSE131078:KSG131078 LCA131078:LCC131078 LLW131078:LLY131078 LVS131078:LVU131078 MFO131078:MFQ131078 MPK131078:MPM131078 MZG131078:MZI131078 NJC131078:NJE131078 NSY131078:NTA131078 OCU131078:OCW131078 OMQ131078:OMS131078 OWM131078:OWO131078 PGI131078:PGK131078 PQE131078:PQG131078 QAA131078:QAC131078 QJW131078:QJY131078 QTS131078:QTU131078 RDO131078:RDQ131078 RNK131078:RNM131078 RXG131078:RXI131078 SHC131078:SHE131078 SQY131078:SRA131078 TAU131078:TAW131078 TKQ131078:TKS131078 TUM131078:TUO131078 UEI131078:UEK131078 UOE131078:UOG131078 UYA131078:UYC131078 VHW131078:VHY131078 VRS131078:VRU131078 WBO131078:WBQ131078 WLK131078:WLM131078 WVG131078:WVI131078 C196614:E196614 IU196614:IW196614 SQ196614:SS196614 ACM196614:ACO196614 AMI196614:AMK196614 AWE196614:AWG196614 BGA196614:BGC196614 BPW196614:BPY196614 BZS196614:BZU196614 CJO196614:CJQ196614 CTK196614:CTM196614 DDG196614:DDI196614 DNC196614:DNE196614 DWY196614:DXA196614 EGU196614:EGW196614 EQQ196614:EQS196614 FAM196614:FAO196614 FKI196614:FKK196614 FUE196614:FUG196614 GEA196614:GEC196614 GNW196614:GNY196614 GXS196614:GXU196614 HHO196614:HHQ196614 HRK196614:HRM196614 IBG196614:IBI196614 ILC196614:ILE196614 IUY196614:IVA196614 JEU196614:JEW196614 JOQ196614:JOS196614 JYM196614:JYO196614 KII196614:KIK196614 KSE196614:KSG196614 LCA196614:LCC196614 LLW196614:LLY196614 LVS196614:LVU196614 MFO196614:MFQ196614 MPK196614:MPM196614 MZG196614:MZI196614 NJC196614:NJE196614 NSY196614:NTA196614 OCU196614:OCW196614 OMQ196614:OMS196614 OWM196614:OWO196614 PGI196614:PGK196614 PQE196614:PQG196614 QAA196614:QAC196614 QJW196614:QJY196614 QTS196614:QTU196614 RDO196614:RDQ196614 RNK196614:RNM196614 RXG196614:RXI196614 SHC196614:SHE196614 SQY196614:SRA196614 TAU196614:TAW196614 TKQ196614:TKS196614 TUM196614:TUO196614 UEI196614:UEK196614 UOE196614:UOG196614 UYA196614:UYC196614 VHW196614:VHY196614 VRS196614:VRU196614 WBO196614:WBQ196614 WLK196614:WLM196614 WVG196614:WVI196614 C262150:E262150 IU262150:IW262150 SQ262150:SS262150 ACM262150:ACO262150 AMI262150:AMK262150 AWE262150:AWG262150 BGA262150:BGC262150 BPW262150:BPY262150 BZS262150:BZU262150 CJO262150:CJQ262150 CTK262150:CTM262150 DDG262150:DDI262150 DNC262150:DNE262150 DWY262150:DXA262150 EGU262150:EGW262150 EQQ262150:EQS262150 FAM262150:FAO262150 FKI262150:FKK262150 FUE262150:FUG262150 GEA262150:GEC262150 GNW262150:GNY262150 GXS262150:GXU262150 HHO262150:HHQ262150 HRK262150:HRM262150 IBG262150:IBI262150 ILC262150:ILE262150 IUY262150:IVA262150 JEU262150:JEW262150 JOQ262150:JOS262150 JYM262150:JYO262150 KII262150:KIK262150 KSE262150:KSG262150 LCA262150:LCC262150 LLW262150:LLY262150 LVS262150:LVU262150 MFO262150:MFQ262150 MPK262150:MPM262150 MZG262150:MZI262150 NJC262150:NJE262150 NSY262150:NTA262150 OCU262150:OCW262150 OMQ262150:OMS262150 OWM262150:OWO262150 PGI262150:PGK262150 PQE262150:PQG262150 QAA262150:QAC262150 QJW262150:QJY262150 QTS262150:QTU262150 RDO262150:RDQ262150 RNK262150:RNM262150 RXG262150:RXI262150 SHC262150:SHE262150 SQY262150:SRA262150 TAU262150:TAW262150 TKQ262150:TKS262150 TUM262150:TUO262150 UEI262150:UEK262150 UOE262150:UOG262150 UYA262150:UYC262150 VHW262150:VHY262150 VRS262150:VRU262150 WBO262150:WBQ262150 WLK262150:WLM262150 WVG262150:WVI262150 C327686:E327686 IU327686:IW327686 SQ327686:SS327686 ACM327686:ACO327686 AMI327686:AMK327686 AWE327686:AWG327686 BGA327686:BGC327686 BPW327686:BPY327686 BZS327686:BZU327686 CJO327686:CJQ327686 CTK327686:CTM327686 DDG327686:DDI327686 DNC327686:DNE327686 DWY327686:DXA327686 EGU327686:EGW327686 EQQ327686:EQS327686 FAM327686:FAO327686 FKI327686:FKK327686 FUE327686:FUG327686 GEA327686:GEC327686 GNW327686:GNY327686 GXS327686:GXU327686 HHO327686:HHQ327686 HRK327686:HRM327686 IBG327686:IBI327686 ILC327686:ILE327686 IUY327686:IVA327686 JEU327686:JEW327686 JOQ327686:JOS327686 JYM327686:JYO327686 KII327686:KIK327686 KSE327686:KSG327686 LCA327686:LCC327686 LLW327686:LLY327686 LVS327686:LVU327686 MFO327686:MFQ327686 MPK327686:MPM327686 MZG327686:MZI327686 NJC327686:NJE327686 NSY327686:NTA327686 OCU327686:OCW327686 OMQ327686:OMS327686 OWM327686:OWO327686 PGI327686:PGK327686 PQE327686:PQG327686 QAA327686:QAC327686 QJW327686:QJY327686 QTS327686:QTU327686 RDO327686:RDQ327686 RNK327686:RNM327686 RXG327686:RXI327686 SHC327686:SHE327686 SQY327686:SRA327686 TAU327686:TAW327686 TKQ327686:TKS327686 TUM327686:TUO327686 UEI327686:UEK327686 UOE327686:UOG327686 UYA327686:UYC327686 VHW327686:VHY327686 VRS327686:VRU327686 WBO327686:WBQ327686 WLK327686:WLM327686 WVG327686:WVI327686 C393222:E393222 IU393222:IW393222 SQ393222:SS393222 ACM393222:ACO393222 AMI393222:AMK393222 AWE393222:AWG393222 BGA393222:BGC393222 BPW393222:BPY393222 BZS393222:BZU393222 CJO393222:CJQ393222 CTK393222:CTM393222 DDG393222:DDI393222 DNC393222:DNE393222 DWY393222:DXA393222 EGU393222:EGW393222 EQQ393222:EQS393222 FAM393222:FAO393222 FKI393222:FKK393222 FUE393222:FUG393222 GEA393222:GEC393222 GNW393222:GNY393222 GXS393222:GXU393222 HHO393222:HHQ393222 HRK393222:HRM393222 IBG393222:IBI393222 ILC393222:ILE393222 IUY393222:IVA393222 JEU393222:JEW393222 JOQ393222:JOS393222 JYM393222:JYO393222 KII393222:KIK393222 KSE393222:KSG393222 LCA393222:LCC393222 LLW393222:LLY393222 LVS393222:LVU393222 MFO393222:MFQ393222 MPK393222:MPM393222 MZG393222:MZI393222 NJC393222:NJE393222 NSY393222:NTA393222 OCU393222:OCW393222 OMQ393222:OMS393222 OWM393222:OWO393222 PGI393222:PGK393222 PQE393222:PQG393222 QAA393222:QAC393222 QJW393222:QJY393222 QTS393222:QTU393222 RDO393222:RDQ393222 RNK393222:RNM393222 RXG393222:RXI393222 SHC393222:SHE393222 SQY393222:SRA393222 TAU393222:TAW393222 TKQ393222:TKS393222 TUM393222:TUO393222 UEI393222:UEK393222 UOE393222:UOG393222 UYA393222:UYC393222 VHW393222:VHY393222 VRS393222:VRU393222 WBO393222:WBQ393222 WLK393222:WLM393222 WVG393222:WVI393222 C458758:E458758 IU458758:IW458758 SQ458758:SS458758 ACM458758:ACO458758 AMI458758:AMK458758 AWE458758:AWG458758 BGA458758:BGC458758 BPW458758:BPY458758 BZS458758:BZU458758 CJO458758:CJQ458758 CTK458758:CTM458758 DDG458758:DDI458758 DNC458758:DNE458758 DWY458758:DXA458758 EGU458758:EGW458758 EQQ458758:EQS458758 FAM458758:FAO458758 FKI458758:FKK458758 FUE458758:FUG458758 GEA458758:GEC458758 GNW458758:GNY458758 GXS458758:GXU458758 HHO458758:HHQ458758 HRK458758:HRM458758 IBG458758:IBI458758 ILC458758:ILE458758 IUY458758:IVA458758 JEU458758:JEW458758 JOQ458758:JOS458758 JYM458758:JYO458758 KII458758:KIK458758 KSE458758:KSG458758 LCA458758:LCC458758 LLW458758:LLY458758 LVS458758:LVU458758 MFO458758:MFQ458758 MPK458758:MPM458758 MZG458758:MZI458758 NJC458758:NJE458758 NSY458758:NTA458758 OCU458758:OCW458758 OMQ458758:OMS458758 OWM458758:OWO458758 PGI458758:PGK458758 PQE458758:PQG458758 QAA458758:QAC458758 QJW458758:QJY458758 QTS458758:QTU458758 RDO458758:RDQ458758 RNK458758:RNM458758 RXG458758:RXI458758 SHC458758:SHE458758 SQY458758:SRA458758 TAU458758:TAW458758 TKQ458758:TKS458758 TUM458758:TUO458758 UEI458758:UEK458758 UOE458758:UOG458758 UYA458758:UYC458758 VHW458758:VHY458758 VRS458758:VRU458758 WBO458758:WBQ458758 WLK458758:WLM458758 WVG458758:WVI458758 C524294:E524294 IU524294:IW524294 SQ524294:SS524294 ACM524294:ACO524294 AMI524294:AMK524294 AWE524294:AWG524294 BGA524294:BGC524294 BPW524294:BPY524294 BZS524294:BZU524294 CJO524294:CJQ524294 CTK524294:CTM524294 DDG524294:DDI524294 DNC524294:DNE524294 DWY524294:DXA524294 EGU524294:EGW524294 EQQ524294:EQS524294 FAM524294:FAO524294 FKI524294:FKK524294 FUE524294:FUG524294 GEA524294:GEC524294 GNW524294:GNY524294 GXS524294:GXU524294 HHO524294:HHQ524294 HRK524294:HRM524294 IBG524294:IBI524294 ILC524294:ILE524294 IUY524294:IVA524294 JEU524294:JEW524294 JOQ524294:JOS524294 JYM524294:JYO524294 KII524294:KIK524294 KSE524294:KSG524294 LCA524294:LCC524294 LLW524294:LLY524294 LVS524294:LVU524294 MFO524294:MFQ524294 MPK524294:MPM524294 MZG524294:MZI524294 NJC524294:NJE524294 NSY524294:NTA524294 OCU524294:OCW524294 OMQ524294:OMS524294 OWM524294:OWO524294 PGI524294:PGK524294 PQE524294:PQG524294 QAA524294:QAC524294 QJW524294:QJY524294 QTS524294:QTU524294 RDO524294:RDQ524294 RNK524294:RNM524294 RXG524294:RXI524294 SHC524294:SHE524294 SQY524294:SRA524294 TAU524294:TAW524294 TKQ524294:TKS524294 TUM524294:TUO524294 UEI524294:UEK524294 UOE524294:UOG524294 UYA524294:UYC524294 VHW524294:VHY524294 VRS524294:VRU524294 WBO524294:WBQ524294 WLK524294:WLM524294 WVG524294:WVI524294 C589830:E589830 IU589830:IW589830 SQ589830:SS589830 ACM589830:ACO589830 AMI589830:AMK589830 AWE589830:AWG589830 BGA589830:BGC589830 BPW589830:BPY589830 BZS589830:BZU589830 CJO589830:CJQ589830 CTK589830:CTM589830 DDG589830:DDI589830 DNC589830:DNE589830 DWY589830:DXA589830 EGU589830:EGW589830 EQQ589830:EQS589830 FAM589830:FAO589830 FKI589830:FKK589830 FUE589830:FUG589830 GEA589830:GEC589830 GNW589830:GNY589830 GXS589830:GXU589830 HHO589830:HHQ589830 HRK589830:HRM589830 IBG589830:IBI589830 ILC589830:ILE589830 IUY589830:IVA589830 JEU589830:JEW589830 JOQ589830:JOS589830 JYM589830:JYO589830 KII589830:KIK589830 KSE589830:KSG589830 LCA589830:LCC589830 LLW589830:LLY589830 LVS589830:LVU589830 MFO589830:MFQ589830 MPK589830:MPM589830 MZG589830:MZI589830 NJC589830:NJE589830 NSY589830:NTA589830 OCU589830:OCW589830 OMQ589830:OMS589830 OWM589830:OWO589830 PGI589830:PGK589830 PQE589830:PQG589830 QAA589830:QAC589830 QJW589830:QJY589830 QTS589830:QTU589830 RDO589830:RDQ589830 RNK589830:RNM589830 RXG589830:RXI589830 SHC589830:SHE589830 SQY589830:SRA589830 TAU589830:TAW589830 TKQ589830:TKS589830 TUM589830:TUO589830 UEI589830:UEK589830 UOE589830:UOG589830 UYA589830:UYC589830 VHW589830:VHY589830 VRS589830:VRU589830 WBO589830:WBQ589830 WLK589830:WLM589830 WVG589830:WVI589830 C655366:E655366 IU655366:IW655366 SQ655366:SS655366 ACM655366:ACO655366 AMI655366:AMK655366 AWE655366:AWG655366 BGA655366:BGC655366 BPW655366:BPY655366 BZS655366:BZU655366 CJO655366:CJQ655366 CTK655366:CTM655366 DDG655366:DDI655366 DNC655366:DNE655366 DWY655366:DXA655366 EGU655366:EGW655366 EQQ655366:EQS655366 FAM655366:FAO655366 FKI655366:FKK655366 FUE655366:FUG655366 GEA655366:GEC655366 GNW655366:GNY655366 GXS655366:GXU655366 HHO655366:HHQ655366 HRK655366:HRM655366 IBG655366:IBI655366 ILC655366:ILE655366 IUY655366:IVA655366 JEU655366:JEW655366 JOQ655366:JOS655366 JYM655366:JYO655366 KII655366:KIK655366 KSE655366:KSG655366 LCA655366:LCC655366 LLW655366:LLY655366 LVS655366:LVU655366 MFO655366:MFQ655366 MPK655366:MPM655366 MZG655366:MZI655366 NJC655366:NJE655366 NSY655366:NTA655366 OCU655366:OCW655366 OMQ655366:OMS655366 OWM655366:OWO655366 PGI655366:PGK655366 PQE655366:PQG655366 QAA655366:QAC655366 QJW655366:QJY655366 QTS655366:QTU655366 RDO655366:RDQ655366 RNK655366:RNM655366 RXG655366:RXI655366 SHC655366:SHE655366 SQY655366:SRA655366 TAU655366:TAW655366 TKQ655366:TKS655366 TUM655366:TUO655366 UEI655366:UEK655366 UOE655366:UOG655366 UYA655366:UYC655366 VHW655366:VHY655366 VRS655366:VRU655366 WBO655366:WBQ655366 WLK655366:WLM655366 WVG655366:WVI655366 C720902:E720902 IU720902:IW720902 SQ720902:SS720902 ACM720902:ACO720902 AMI720902:AMK720902 AWE720902:AWG720902 BGA720902:BGC720902 BPW720902:BPY720902 BZS720902:BZU720902 CJO720902:CJQ720902 CTK720902:CTM720902 DDG720902:DDI720902 DNC720902:DNE720902 DWY720902:DXA720902 EGU720902:EGW720902 EQQ720902:EQS720902 FAM720902:FAO720902 FKI720902:FKK720902 FUE720902:FUG720902 GEA720902:GEC720902 GNW720902:GNY720902 GXS720902:GXU720902 HHO720902:HHQ720902 HRK720902:HRM720902 IBG720902:IBI720902 ILC720902:ILE720902 IUY720902:IVA720902 JEU720902:JEW720902 JOQ720902:JOS720902 JYM720902:JYO720902 KII720902:KIK720902 KSE720902:KSG720902 LCA720902:LCC720902 LLW720902:LLY720902 LVS720902:LVU720902 MFO720902:MFQ720902 MPK720902:MPM720902 MZG720902:MZI720902 NJC720902:NJE720902 NSY720902:NTA720902 OCU720902:OCW720902 OMQ720902:OMS720902 OWM720902:OWO720902 PGI720902:PGK720902 PQE720902:PQG720902 QAA720902:QAC720902 QJW720902:QJY720902 QTS720902:QTU720902 RDO720902:RDQ720902 RNK720902:RNM720902 RXG720902:RXI720902 SHC720902:SHE720902 SQY720902:SRA720902 TAU720902:TAW720902 TKQ720902:TKS720902 TUM720902:TUO720902 UEI720902:UEK720902 UOE720902:UOG720902 UYA720902:UYC720902 VHW720902:VHY720902 VRS720902:VRU720902 WBO720902:WBQ720902 WLK720902:WLM720902 WVG720902:WVI720902 C786438:E786438 IU786438:IW786438 SQ786438:SS786438 ACM786438:ACO786438 AMI786438:AMK786438 AWE786438:AWG786438 BGA786438:BGC786438 BPW786438:BPY786438 BZS786438:BZU786438 CJO786438:CJQ786438 CTK786438:CTM786438 DDG786438:DDI786438 DNC786438:DNE786438 DWY786438:DXA786438 EGU786438:EGW786438 EQQ786438:EQS786438 FAM786438:FAO786438 FKI786438:FKK786438 FUE786438:FUG786438 GEA786438:GEC786438 GNW786438:GNY786438 GXS786438:GXU786438 HHO786438:HHQ786438 HRK786438:HRM786438 IBG786438:IBI786438 ILC786438:ILE786438 IUY786438:IVA786438 JEU786438:JEW786438 JOQ786438:JOS786438 JYM786438:JYO786438 KII786438:KIK786438 KSE786438:KSG786438 LCA786438:LCC786438 LLW786438:LLY786438 LVS786438:LVU786438 MFO786438:MFQ786438 MPK786438:MPM786438 MZG786438:MZI786438 NJC786438:NJE786438 NSY786438:NTA786438 OCU786438:OCW786438 OMQ786438:OMS786438 OWM786438:OWO786438 PGI786438:PGK786438 PQE786438:PQG786438 QAA786438:QAC786438 QJW786438:QJY786438 QTS786438:QTU786438 RDO786438:RDQ786438 RNK786438:RNM786438 RXG786438:RXI786438 SHC786438:SHE786438 SQY786438:SRA786438 TAU786438:TAW786438 TKQ786438:TKS786438 TUM786438:TUO786438 UEI786438:UEK786438 UOE786438:UOG786438 UYA786438:UYC786438 VHW786438:VHY786438 VRS786438:VRU786438 WBO786438:WBQ786438 WLK786438:WLM786438 WVG786438:WVI786438 C851974:E851974 IU851974:IW851974 SQ851974:SS851974 ACM851974:ACO851974 AMI851974:AMK851974 AWE851974:AWG851974 BGA851974:BGC851974 BPW851974:BPY851974 BZS851974:BZU851974 CJO851974:CJQ851974 CTK851974:CTM851974 DDG851974:DDI851974 DNC851974:DNE851974 DWY851974:DXA851974 EGU851974:EGW851974 EQQ851974:EQS851974 FAM851974:FAO851974 FKI851974:FKK851974 FUE851974:FUG851974 GEA851974:GEC851974 GNW851974:GNY851974 GXS851974:GXU851974 HHO851974:HHQ851974 HRK851974:HRM851974 IBG851974:IBI851974 ILC851974:ILE851974 IUY851974:IVA851974 JEU851974:JEW851974 JOQ851974:JOS851974 JYM851974:JYO851974 KII851974:KIK851974 KSE851974:KSG851974 LCA851974:LCC851974 LLW851974:LLY851974 LVS851974:LVU851974 MFO851974:MFQ851974 MPK851974:MPM851974 MZG851974:MZI851974 NJC851974:NJE851974 NSY851974:NTA851974 OCU851974:OCW851974 OMQ851974:OMS851974 OWM851974:OWO851974 PGI851974:PGK851974 PQE851974:PQG851974 QAA851974:QAC851974 QJW851974:QJY851974 QTS851974:QTU851974 RDO851974:RDQ851974 RNK851974:RNM851974 RXG851974:RXI851974 SHC851974:SHE851974 SQY851974:SRA851974 TAU851974:TAW851974 TKQ851974:TKS851974 TUM851974:TUO851974 UEI851974:UEK851974 UOE851974:UOG851974 UYA851974:UYC851974 VHW851974:VHY851974 VRS851974:VRU851974 WBO851974:WBQ851974 WLK851974:WLM851974 WVG851974:WVI851974 C917510:E917510 IU917510:IW917510 SQ917510:SS917510 ACM917510:ACO917510 AMI917510:AMK917510 AWE917510:AWG917510 BGA917510:BGC917510 BPW917510:BPY917510 BZS917510:BZU917510 CJO917510:CJQ917510 CTK917510:CTM917510 DDG917510:DDI917510 DNC917510:DNE917510 DWY917510:DXA917510 EGU917510:EGW917510 EQQ917510:EQS917510 FAM917510:FAO917510 FKI917510:FKK917510 FUE917510:FUG917510 GEA917510:GEC917510 GNW917510:GNY917510 GXS917510:GXU917510 HHO917510:HHQ917510 HRK917510:HRM917510 IBG917510:IBI917510 ILC917510:ILE917510 IUY917510:IVA917510 JEU917510:JEW917510 JOQ917510:JOS917510 JYM917510:JYO917510 KII917510:KIK917510 KSE917510:KSG917510 LCA917510:LCC917510 LLW917510:LLY917510 LVS917510:LVU917510 MFO917510:MFQ917510 MPK917510:MPM917510 MZG917510:MZI917510 NJC917510:NJE917510 NSY917510:NTA917510 OCU917510:OCW917510 OMQ917510:OMS917510 OWM917510:OWO917510 PGI917510:PGK917510 PQE917510:PQG917510 QAA917510:QAC917510 QJW917510:QJY917510 QTS917510:QTU917510 RDO917510:RDQ917510 RNK917510:RNM917510 RXG917510:RXI917510 SHC917510:SHE917510 SQY917510:SRA917510 TAU917510:TAW917510 TKQ917510:TKS917510 TUM917510:TUO917510 UEI917510:UEK917510 UOE917510:UOG917510 UYA917510:UYC917510 VHW917510:VHY917510 VRS917510:VRU917510 WBO917510:WBQ917510 WLK917510:WLM917510 WVG917510:WVI917510 C983046:E983046 IU983046:IW983046 SQ983046:SS983046 ACM983046:ACO983046 AMI983046:AMK983046 AWE983046:AWG983046 BGA983046:BGC983046 BPW983046:BPY983046 BZS983046:BZU983046 CJO983046:CJQ983046 CTK983046:CTM983046 DDG983046:DDI983046 DNC983046:DNE983046 DWY983046:DXA983046 EGU983046:EGW983046 EQQ983046:EQS983046 FAM983046:FAO983046 FKI983046:FKK983046 FUE983046:FUG983046 GEA983046:GEC983046 GNW983046:GNY983046 GXS983046:GXU983046 HHO983046:HHQ983046 HRK983046:HRM983046 IBG983046:IBI983046 ILC983046:ILE983046 IUY983046:IVA983046 JEU983046:JEW983046 JOQ983046:JOS983046 JYM983046:JYO983046 KII983046:KIK983046 KSE983046:KSG983046 LCA983046:LCC983046 LLW983046:LLY983046 LVS983046:LVU983046 MFO983046:MFQ983046 MPK983046:MPM983046 MZG983046:MZI983046 NJC983046:NJE983046 NSY983046:NTA983046 OCU983046:OCW983046 OMQ983046:OMS983046 OWM983046:OWO983046 PGI983046:PGK983046 PQE983046:PQG983046 QAA983046:QAC983046 QJW983046:QJY983046 QTS983046:QTU983046 RDO983046:RDQ983046 RNK983046:RNM983046 RXG983046:RXI983046 SHC983046:SHE983046 SQY983046:SRA983046 TAU983046:TAW983046 TKQ983046:TKS983046 TUM983046:TUO983046 UEI983046:UEK983046 UOE983046:UOG983046 UYA983046:UYC983046 VHW983046:VHY983046 VRS983046:VRU983046 WBO983046:WBQ983046 WLK983046:WLM983046 WVG983046:WVI983046 WVG983119:WVI983119 IV42:IX42 SR42:ST42 ACN42:ACP42 AMJ42:AML42 AWF42:AWH42 BGB42:BGD42 BPX42:BPZ42 BZT42:BZV42 CJP42:CJR42 CTL42:CTN42 DDH42:DDJ42 DND42:DNF42 DWZ42:DXB42 EGV42:EGX42 EQR42:EQT42 FAN42:FAP42 FKJ42:FKL42 FUF42:FUH42 GEB42:GED42 GNX42:GNZ42 GXT42:GXV42 HHP42:HHR42 HRL42:HRN42 IBH42:IBJ42 ILD42:ILF42 IUZ42:IVB42 JEV42:JEX42 JOR42:JOT42 JYN42:JYP42 KIJ42:KIL42 KSF42:KSH42 LCB42:LCD42 LLX42:LLZ42 LVT42:LVV42 MFP42:MFR42 MPL42:MPN42 MZH42:MZJ42 NJD42:NJF42 NSZ42:NTB42 OCV42:OCX42 OMR42:OMT42 OWN42:OWP42 PGJ42:PGL42 PQF42:PQH42 QAB42:QAD42 QJX42:QJZ42 QTT42:QTV42 RDP42:RDR42 RNL42:RNN42 RXH42:RXJ42 SHD42:SHF42 SQZ42:SRB42 TAV42:TAX42 TKR42:TKT42 TUN42:TUP42 UEJ42:UEL42 UOF42:UOH42 UYB42:UYD42 VHX42:VHZ42 VRT42:VRV42 WBP42:WBR42 WLL42:WLN42 WVH42:WVJ42 C65615:E65615 IU65615:IW65615 SQ65615:SS65615 ACM65615:ACO65615 AMI65615:AMK65615 AWE65615:AWG65615 BGA65615:BGC65615 BPW65615:BPY65615 BZS65615:BZU65615 CJO65615:CJQ65615 CTK65615:CTM65615 DDG65615:DDI65615 DNC65615:DNE65615 DWY65615:DXA65615 EGU65615:EGW65615 EQQ65615:EQS65615 FAM65615:FAO65615 FKI65615:FKK65615 FUE65615:FUG65615 GEA65615:GEC65615 GNW65615:GNY65615 GXS65615:GXU65615 HHO65615:HHQ65615 HRK65615:HRM65615 IBG65615:IBI65615 ILC65615:ILE65615 IUY65615:IVA65615 JEU65615:JEW65615 JOQ65615:JOS65615 JYM65615:JYO65615 KII65615:KIK65615 KSE65615:KSG65615 LCA65615:LCC65615 LLW65615:LLY65615 LVS65615:LVU65615 MFO65615:MFQ65615 MPK65615:MPM65615 MZG65615:MZI65615 NJC65615:NJE65615 NSY65615:NTA65615 OCU65615:OCW65615 OMQ65615:OMS65615 OWM65615:OWO65615 PGI65615:PGK65615 PQE65615:PQG65615 QAA65615:QAC65615 QJW65615:QJY65615 QTS65615:QTU65615 RDO65615:RDQ65615 RNK65615:RNM65615 RXG65615:RXI65615 SHC65615:SHE65615 SQY65615:SRA65615 TAU65615:TAW65615 TKQ65615:TKS65615 TUM65615:TUO65615 UEI65615:UEK65615 UOE65615:UOG65615 UYA65615:UYC65615 VHW65615:VHY65615 VRS65615:VRU65615 WBO65615:WBQ65615 WLK65615:WLM65615 WVG65615:WVI65615 C131151:E131151 IU131151:IW131151 SQ131151:SS131151 ACM131151:ACO131151 AMI131151:AMK131151 AWE131151:AWG131151 BGA131151:BGC131151 BPW131151:BPY131151 BZS131151:BZU131151 CJO131151:CJQ131151 CTK131151:CTM131151 DDG131151:DDI131151 DNC131151:DNE131151 DWY131151:DXA131151 EGU131151:EGW131151 EQQ131151:EQS131151 FAM131151:FAO131151 FKI131151:FKK131151 FUE131151:FUG131151 GEA131151:GEC131151 GNW131151:GNY131151 GXS131151:GXU131151 HHO131151:HHQ131151 HRK131151:HRM131151 IBG131151:IBI131151 ILC131151:ILE131151 IUY131151:IVA131151 JEU131151:JEW131151 JOQ131151:JOS131151 JYM131151:JYO131151 KII131151:KIK131151 KSE131151:KSG131151 LCA131151:LCC131151 LLW131151:LLY131151 LVS131151:LVU131151 MFO131151:MFQ131151 MPK131151:MPM131151 MZG131151:MZI131151 NJC131151:NJE131151 NSY131151:NTA131151 OCU131151:OCW131151 OMQ131151:OMS131151 OWM131151:OWO131151 PGI131151:PGK131151 PQE131151:PQG131151 QAA131151:QAC131151 QJW131151:QJY131151 QTS131151:QTU131151 RDO131151:RDQ131151 RNK131151:RNM131151 RXG131151:RXI131151 SHC131151:SHE131151 SQY131151:SRA131151 TAU131151:TAW131151 TKQ131151:TKS131151 TUM131151:TUO131151 UEI131151:UEK131151 UOE131151:UOG131151 UYA131151:UYC131151 VHW131151:VHY131151 VRS131151:VRU131151 WBO131151:WBQ131151 WLK131151:WLM131151 WVG131151:WVI131151 C196687:E196687 IU196687:IW196687 SQ196687:SS196687 ACM196687:ACO196687 AMI196687:AMK196687 AWE196687:AWG196687 BGA196687:BGC196687 BPW196687:BPY196687 BZS196687:BZU196687 CJO196687:CJQ196687 CTK196687:CTM196687 DDG196687:DDI196687 DNC196687:DNE196687 DWY196687:DXA196687 EGU196687:EGW196687 EQQ196687:EQS196687 FAM196687:FAO196687 FKI196687:FKK196687 FUE196687:FUG196687 GEA196687:GEC196687 GNW196687:GNY196687 GXS196687:GXU196687 HHO196687:HHQ196687 HRK196687:HRM196687 IBG196687:IBI196687 ILC196687:ILE196687 IUY196687:IVA196687 JEU196687:JEW196687 JOQ196687:JOS196687 JYM196687:JYO196687 KII196687:KIK196687 KSE196687:KSG196687 LCA196687:LCC196687 LLW196687:LLY196687 LVS196687:LVU196687 MFO196687:MFQ196687 MPK196687:MPM196687 MZG196687:MZI196687 NJC196687:NJE196687 NSY196687:NTA196687 OCU196687:OCW196687 OMQ196687:OMS196687 OWM196687:OWO196687 PGI196687:PGK196687 PQE196687:PQG196687 QAA196687:QAC196687 QJW196687:QJY196687 QTS196687:QTU196687 RDO196687:RDQ196687 RNK196687:RNM196687 RXG196687:RXI196687 SHC196687:SHE196687 SQY196687:SRA196687 TAU196687:TAW196687 TKQ196687:TKS196687 TUM196687:TUO196687 UEI196687:UEK196687 UOE196687:UOG196687 UYA196687:UYC196687 VHW196687:VHY196687 VRS196687:VRU196687 WBO196687:WBQ196687 WLK196687:WLM196687 WVG196687:WVI196687 C262223:E262223 IU262223:IW262223 SQ262223:SS262223 ACM262223:ACO262223 AMI262223:AMK262223 AWE262223:AWG262223 BGA262223:BGC262223 BPW262223:BPY262223 BZS262223:BZU262223 CJO262223:CJQ262223 CTK262223:CTM262223 DDG262223:DDI262223 DNC262223:DNE262223 DWY262223:DXA262223 EGU262223:EGW262223 EQQ262223:EQS262223 FAM262223:FAO262223 FKI262223:FKK262223 FUE262223:FUG262223 GEA262223:GEC262223 GNW262223:GNY262223 GXS262223:GXU262223 HHO262223:HHQ262223 HRK262223:HRM262223 IBG262223:IBI262223 ILC262223:ILE262223 IUY262223:IVA262223 JEU262223:JEW262223 JOQ262223:JOS262223 JYM262223:JYO262223 KII262223:KIK262223 KSE262223:KSG262223 LCA262223:LCC262223 LLW262223:LLY262223 LVS262223:LVU262223 MFO262223:MFQ262223 MPK262223:MPM262223 MZG262223:MZI262223 NJC262223:NJE262223 NSY262223:NTA262223 OCU262223:OCW262223 OMQ262223:OMS262223 OWM262223:OWO262223 PGI262223:PGK262223 PQE262223:PQG262223 QAA262223:QAC262223 QJW262223:QJY262223 QTS262223:QTU262223 RDO262223:RDQ262223 RNK262223:RNM262223 RXG262223:RXI262223 SHC262223:SHE262223 SQY262223:SRA262223 TAU262223:TAW262223 TKQ262223:TKS262223 TUM262223:TUO262223 UEI262223:UEK262223 UOE262223:UOG262223 UYA262223:UYC262223 VHW262223:VHY262223 VRS262223:VRU262223 WBO262223:WBQ262223 WLK262223:WLM262223 WVG262223:WVI262223 C327759:E327759 IU327759:IW327759 SQ327759:SS327759 ACM327759:ACO327759 AMI327759:AMK327759 AWE327759:AWG327759 BGA327759:BGC327759 BPW327759:BPY327759 BZS327759:BZU327759 CJO327759:CJQ327759 CTK327759:CTM327759 DDG327759:DDI327759 DNC327759:DNE327759 DWY327759:DXA327759 EGU327759:EGW327759 EQQ327759:EQS327759 FAM327759:FAO327759 FKI327759:FKK327759 FUE327759:FUG327759 GEA327759:GEC327759 GNW327759:GNY327759 GXS327759:GXU327759 HHO327759:HHQ327759 HRK327759:HRM327759 IBG327759:IBI327759 ILC327759:ILE327759 IUY327759:IVA327759 JEU327759:JEW327759 JOQ327759:JOS327759 JYM327759:JYO327759 KII327759:KIK327759 KSE327759:KSG327759 LCA327759:LCC327759 LLW327759:LLY327759 LVS327759:LVU327759 MFO327759:MFQ327759 MPK327759:MPM327759 MZG327759:MZI327759 NJC327759:NJE327759 NSY327759:NTA327759 OCU327759:OCW327759 OMQ327759:OMS327759 OWM327759:OWO327759 PGI327759:PGK327759 PQE327759:PQG327759 QAA327759:QAC327759 QJW327759:QJY327759 QTS327759:QTU327759 RDO327759:RDQ327759 RNK327759:RNM327759 RXG327759:RXI327759 SHC327759:SHE327759 SQY327759:SRA327759 TAU327759:TAW327759 TKQ327759:TKS327759 TUM327759:TUO327759 UEI327759:UEK327759 UOE327759:UOG327759 UYA327759:UYC327759 VHW327759:VHY327759 VRS327759:VRU327759 WBO327759:WBQ327759 WLK327759:WLM327759 WVG327759:WVI327759 C393295:E393295 IU393295:IW393295 SQ393295:SS393295 ACM393295:ACO393295 AMI393295:AMK393295 AWE393295:AWG393295 BGA393295:BGC393295 BPW393295:BPY393295 BZS393295:BZU393295 CJO393295:CJQ393295 CTK393295:CTM393295 DDG393295:DDI393295 DNC393295:DNE393295 DWY393295:DXA393295 EGU393295:EGW393295 EQQ393295:EQS393295 FAM393295:FAO393295 FKI393295:FKK393295 FUE393295:FUG393295 GEA393295:GEC393295 GNW393295:GNY393295 GXS393295:GXU393295 HHO393295:HHQ393295 HRK393295:HRM393295 IBG393295:IBI393295 ILC393295:ILE393295 IUY393295:IVA393295 JEU393295:JEW393295 JOQ393295:JOS393295 JYM393295:JYO393295 KII393295:KIK393295 KSE393295:KSG393295 LCA393295:LCC393295 LLW393295:LLY393295 LVS393295:LVU393295 MFO393295:MFQ393295 MPK393295:MPM393295 MZG393295:MZI393295 NJC393295:NJE393295 NSY393295:NTA393295 OCU393295:OCW393295 OMQ393295:OMS393295 OWM393295:OWO393295 PGI393295:PGK393295 PQE393295:PQG393295 QAA393295:QAC393295 QJW393295:QJY393295 QTS393295:QTU393295 RDO393295:RDQ393295 RNK393295:RNM393295 RXG393295:RXI393295 SHC393295:SHE393295 SQY393295:SRA393295 TAU393295:TAW393295 TKQ393295:TKS393295 TUM393295:TUO393295 UEI393295:UEK393295 UOE393295:UOG393295 UYA393295:UYC393295 VHW393295:VHY393295 VRS393295:VRU393295 WBO393295:WBQ393295 WLK393295:WLM393295 WVG393295:WVI393295 C458831:E458831 IU458831:IW458831 SQ458831:SS458831 ACM458831:ACO458831 AMI458831:AMK458831 AWE458831:AWG458831 BGA458831:BGC458831 BPW458831:BPY458831 BZS458831:BZU458831 CJO458831:CJQ458831 CTK458831:CTM458831 DDG458831:DDI458831 DNC458831:DNE458831 DWY458831:DXA458831 EGU458831:EGW458831 EQQ458831:EQS458831 FAM458831:FAO458831 FKI458831:FKK458831 FUE458831:FUG458831 GEA458831:GEC458831 GNW458831:GNY458831 GXS458831:GXU458831 HHO458831:HHQ458831 HRK458831:HRM458831 IBG458831:IBI458831 ILC458831:ILE458831 IUY458831:IVA458831 JEU458831:JEW458831 JOQ458831:JOS458831 JYM458831:JYO458831 KII458831:KIK458831 KSE458831:KSG458831 LCA458831:LCC458831 LLW458831:LLY458831 LVS458831:LVU458831 MFO458831:MFQ458831 MPK458831:MPM458831 MZG458831:MZI458831 NJC458831:NJE458831 NSY458831:NTA458831 OCU458831:OCW458831 OMQ458831:OMS458831 OWM458831:OWO458831 PGI458831:PGK458831 PQE458831:PQG458831 QAA458831:QAC458831 QJW458831:QJY458831 QTS458831:QTU458831 RDO458831:RDQ458831 RNK458831:RNM458831 RXG458831:RXI458831 SHC458831:SHE458831 SQY458831:SRA458831 TAU458831:TAW458831 TKQ458831:TKS458831 TUM458831:TUO458831 UEI458831:UEK458831 UOE458831:UOG458831 UYA458831:UYC458831 VHW458831:VHY458831 VRS458831:VRU458831 WBO458831:WBQ458831 WLK458831:WLM458831 WVG458831:WVI458831 C524367:E524367 IU524367:IW524367 SQ524367:SS524367 ACM524367:ACO524367 AMI524367:AMK524367 AWE524367:AWG524367 BGA524367:BGC524367 BPW524367:BPY524367 BZS524367:BZU524367 CJO524367:CJQ524367 CTK524367:CTM524367 DDG524367:DDI524367 DNC524367:DNE524367 DWY524367:DXA524367 EGU524367:EGW524367 EQQ524367:EQS524367 FAM524367:FAO524367 FKI524367:FKK524367 FUE524367:FUG524367 GEA524367:GEC524367 GNW524367:GNY524367 GXS524367:GXU524367 HHO524367:HHQ524367 HRK524367:HRM524367 IBG524367:IBI524367 ILC524367:ILE524367 IUY524367:IVA524367 JEU524367:JEW524367 JOQ524367:JOS524367 JYM524367:JYO524367 KII524367:KIK524367 KSE524367:KSG524367 LCA524367:LCC524367 LLW524367:LLY524367 LVS524367:LVU524367 MFO524367:MFQ524367 MPK524367:MPM524367 MZG524367:MZI524367 NJC524367:NJE524367 NSY524367:NTA524367 OCU524367:OCW524367 OMQ524367:OMS524367 OWM524367:OWO524367 PGI524367:PGK524367 PQE524367:PQG524367 QAA524367:QAC524367 QJW524367:QJY524367 QTS524367:QTU524367 RDO524367:RDQ524367 RNK524367:RNM524367 RXG524367:RXI524367 SHC524367:SHE524367 SQY524367:SRA524367 TAU524367:TAW524367 TKQ524367:TKS524367 TUM524367:TUO524367 UEI524367:UEK524367 UOE524367:UOG524367 UYA524367:UYC524367 VHW524367:VHY524367 VRS524367:VRU524367 WBO524367:WBQ524367 WLK524367:WLM524367 WVG524367:WVI524367 C589903:E589903 IU589903:IW589903 SQ589903:SS589903 ACM589903:ACO589903 AMI589903:AMK589903 AWE589903:AWG589903 BGA589903:BGC589903 BPW589903:BPY589903 BZS589903:BZU589903 CJO589903:CJQ589903 CTK589903:CTM589903 DDG589903:DDI589903 DNC589903:DNE589903 DWY589903:DXA589903 EGU589903:EGW589903 EQQ589903:EQS589903 FAM589903:FAO589903 FKI589903:FKK589903 FUE589903:FUG589903 GEA589903:GEC589903 GNW589903:GNY589903 GXS589903:GXU589903 HHO589903:HHQ589903 HRK589903:HRM589903 IBG589903:IBI589903 ILC589903:ILE589903 IUY589903:IVA589903 JEU589903:JEW589903 JOQ589903:JOS589903 JYM589903:JYO589903 KII589903:KIK589903 KSE589903:KSG589903 LCA589903:LCC589903 LLW589903:LLY589903 LVS589903:LVU589903 MFO589903:MFQ589903 MPK589903:MPM589903 MZG589903:MZI589903 NJC589903:NJE589903 NSY589903:NTA589903 OCU589903:OCW589903 OMQ589903:OMS589903 OWM589903:OWO589903 PGI589903:PGK589903 PQE589903:PQG589903 QAA589903:QAC589903 QJW589903:QJY589903 QTS589903:QTU589903 RDO589903:RDQ589903 RNK589903:RNM589903 RXG589903:RXI589903 SHC589903:SHE589903 SQY589903:SRA589903 TAU589903:TAW589903 TKQ589903:TKS589903 TUM589903:TUO589903 UEI589903:UEK589903 UOE589903:UOG589903 UYA589903:UYC589903 VHW589903:VHY589903 VRS589903:VRU589903 WBO589903:WBQ589903 WLK589903:WLM589903 WVG589903:WVI589903 C655439:E655439 IU655439:IW655439 SQ655439:SS655439 ACM655439:ACO655439 AMI655439:AMK655439 AWE655439:AWG655439 BGA655439:BGC655439 BPW655439:BPY655439 BZS655439:BZU655439 CJO655439:CJQ655439 CTK655439:CTM655439 DDG655439:DDI655439 DNC655439:DNE655439 DWY655439:DXA655439 EGU655439:EGW655439 EQQ655439:EQS655439 FAM655439:FAO655439 FKI655439:FKK655439 FUE655439:FUG655439 GEA655439:GEC655439 GNW655439:GNY655439 GXS655439:GXU655439 HHO655439:HHQ655439 HRK655439:HRM655439 IBG655439:IBI655439 ILC655439:ILE655439 IUY655439:IVA655439 JEU655439:JEW655439 JOQ655439:JOS655439 JYM655439:JYO655439 KII655439:KIK655439 KSE655439:KSG655439 LCA655439:LCC655439 LLW655439:LLY655439 LVS655439:LVU655439 MFO655439:MFQ655439 MPK655439:MPM655439 MZG655439:MZI655439 NJC655439:NJE655439 NSY655439:NTA655439 OCU655439:OCW655439 OMQ655439:OMS655439 OWM655439:OWO655439 PGI655439:PGK655439 PQE655439:PQG655439 QAA655439:QAC655439 QJW655439:QJY655439 QTS655439:QTU655439 RDO655439:RDQ655439 RNK655439:RNM655439 RXG655439:RXI655439 SHC655439:SHE655439 SQY655439:SRA655439 TAU655439:TAW655439 TKQ655439:TKS655439 TUM655439:TUO655439 UEI655439:UEK655439 UOE655439:UOG655439 UYA655439:UYC655439 VHW655439:VHY655439 VRS655439:VRU655439 WBO655439:WBQ655439 WLK655439:WLM655439 WVG655439:WVI655439 C720975:E720975 IU720975:IW720975 SQ720975:SS720975 ACM720975:ACO720975 AMI720975:AMK720975 AWE720975:AWG720975 BGA720975:BGC720975 BPW720975:BPY720975 BZS720975:BZU720975 CJO720975:CJQ720975 CTK720975:CTM720975 DDG720975:DDI720975 DNC720975:DNE720975 DWY720975:DXA720975 EGU720975:EGW720975 EQQ720975:EQS720975 FAM720975:FAO720975 FKI720975:FKK720975 FUE720975:FUG720975 GEA720975:GEC720975 GNW720975:GNY720975 GXS720975:GXU720975 HHO720975:HHQ720975 HRK720975:HRM720975 IBG720975:IBI720975 ILC720975:ILE720975 IUY720975:IVA720975 JEU720975:JEW720975 JOQ720975:JOS720975 JYM720975:JYO720975 KII720975:KIK720975 KSE720975:KSG720975 LCA720975:LCC720975 LLW720975:LLY720975 LVS720975:LVU720975 MFO720975:MFQ720975 MPK720975:MPM720975 MZG720975:MZI720975 NJC720975:NJE720975 NSY720975:NTA720975 OCU720975:OCW720975 OMQ720975:OMS720975 OWM720975:OWO720975 PGI720975:PGK720975 PQE720975:PQG720975 QAA720975:QAC720975 QJW720975:QJY720975 QTS720975:QTU720975 RDO720975:RDQ720975 RNK720975:RNM720975 RXG720975:RXI720975 SHC720975:SHE720975 SQY720975:SRA720975 TAU720975:TAW720975 TKQ720975:TKS720975 TUM720975:TUO720975 UEI720975:UEK720975 UOE720975:UOG720975 UYA720975:UYC720975 VHW720975:VHY720975 VRS720975:VRU720975 WBO720975:WBQ720975 WLK720975:WLM720975 WVG720975:WVI720975 C786511:E786511 IU786511:IW786511 SQ786511:SS786511 ACM786511:ACO786511 AMI786511:AMK786511 AWE786511:AWG786511 BGA786511:BGC786511 BPW786511:BPY786511 BZS786511:BZU786511 CJO786511:CJQ786511 CTK786511:CTM786511 DDG786511:DDI786511 DNC786511:DNE786511 DWY786511:DXA786511 EGU786511:EGW786511 EQQ786511:EQS786511 FAM786511:FAO786511 FKI786511:FKK786511 FUE786511:FUG786511 GEA786511:GEC786511 GNW786511:GNY786511 GXS786511:GXU786511 HHO786511:HHQ786511 HRK786511:HRM786511 IBG786511:IBI786511 ILC786511:ILE786511 IUY786511:IVA786511 JEU786511:JEW786511 JOQ786511:JOS786511 JYM786511:JYO786511 KII786511:KIK786511 KSE786511:KSG786511 LCA786511:LCC786511 LLW786511:LLY786511 LVS786511:LVU786511 MFO786511:MFQ786511 MPK786511:MPM786511 MZG786511:MZI786511 NJC786511:NJE786511 NSY786511:NTA786511 OCU786511:OCW786511 OMQ786511:OMS786511 OWM786511:OWO786511 PGI786511:PGK786511 PQE786511:PQG786511 QAA786511:QAC786511 QJW786511:QJY786511 QTS786511:QTU786511 RDO786511:RDQ786511 RNK786511:RNM786511 RXG786511:RXI786511 SHC786511:SHE786511 SQY786511:SRA786511 TAU786511:TAW786511 TKQ786511:TKS786511 TUM786511:TUO786511 UEI786511:UEK786511 UOE786511:UOG786511 UYA786511:UYC786511 VHW786511:VHY786511 VRS786511:VRU786511 WBO786511:WBQ786511 WLK786511:WLM786511 WVG786511:WVI786511 C852047:E852047 IU852047:IW852047 SQ852047:SS852047 ACM852047:ACO852047 AMI852047:AMK852047 AWE852047:AWG852047 BGA852047:BGC852047 BPW852047:BPY852047 BZS852047:BZU852047 CJO852047:CJQ852047 CTK852047:CTM852047 DDG852047:DDI852047 DNC852047:DNE852047 DWY852047:DXA852047 EGU852047:EGW852047 EQQ852047:EQS852047 FAM852047:FAO852047 FKI852047:FKK852047 FUE852047:FUG852047 GEA852047:GEC852047 GNW852047:GNY852047 GXS852047:GXU852047 HHO852047:HHQ852047 HRK852047:HRM852047 IBG852047:IBI852047 ILC852047:ILE852047 IUY852047:IVA852047 JEU852047:JEW852047 JOQ852047:JOS852047 JYM852047:JYO852047 KII852047:KIK852047 KSE852047:KSG852047 LCA852047:LCC852047 LLW852047:LLY852047 LVS852047:LVU852047 MFO852047:MFQ852047 MPK852047:MPM852047 MZG852047:MZI852047 NJC852047:NJE852047 NSY852047:NTA852047 OCU852047:OCW852047 OMQ852047:OMS852047 OWM852047:OWO852047 PGI852047:PGK852047 PQE852047:PQG852047 QAA852047:QAC852047 QJW852047:QJY852047 QTS852047:QTU852047 RDO852047:RDQ852047 RNK852047:RNM852047 RXG852047:RXI852047 SHC852047:SHE852047 SQY852047:SRA852047 TAU852047:TAW852047 TKQ852047:TKS852047 TUM852047:TUO852047 UEI852047:UEK852047 UOE852047:UOG852047 UYA852047:UYC852047 VHW852047:VHY852047 VRS852047:VRU852047 WBO852047:WBQ852047 WLK852047:WLM852047 WVG852047:WVI852047 C917583:E917583 IU917583:IW917583 SQ917583:SS917583 ACM917583:ACO917583 AMI917583:AMK917583 AWE917583:AWG917583 BGA917583:BGC917583 BPW917583:BPY917583 BZS917583:BZU917583 CJO917583:CJQ917583 CTK917583:CTM917583 DDG917583:DDI917583 DNC917583:DNE917583 DWY917583:DXA917583 EGU917583:EGW917583 EQQ917583:EQS917583 FAM917583:FAO917583 FKI917583:FKK917583 FUE917583:FUG917583 GEA917583:GEC917583 GNW917583:GNY917583 GXS917583:GXU917583 HHO917583:HHQ917583 HRK917583:HRM917583 IBG917583:IBI917583 ILC917583:ILE917583 IUY917583:IVA917583 JEU917583:JEW917583 JOQ917583:JOS917583 JYM917583:JYO917583 KII917583:KIK917583 KSE917583:KSG917583 LCA917583:LCC917583 LLW917583:LLY917583 LVS917583:LVU917583 MFO917583:MFQ917583 MPK917583:MPM917583 MZG917583:MZI917583 NJC917583:NJE917583 NSY917583:NTA917583 OCU917583:OCW917583 OMQ917583:OMS917583 OWM917583:OWO917583 PGI917583:PGK917583 PQE917583:PQG917583 QAA917583:QAC917583 QJW917583:QJY917583 QTS917583:QTU917583 RDO917583:RDQ917583 RNK917583:RNM917583 RXG917583:RXI917583 SHC917583:SHE917583 SQY917583:SRA917583 TAU917583:TAW917583 TKQ917583:TKS917583 TUM917583:TUO917583 UEI917583:UEK917583 UOE917583:UOG917583 UYA917583:UYC917583 VHW917583:VHY917583 VRS917583:VRU917583 WBO917583:WBQ917583 WLK917583:WLM917583 WVG917583:WVI917583 C983119:E983119 IU983119:IW983119 SQ983119:SS983119 ACM983119:ACO983119 AMI983119:AMK983119 AWE983119:AWG983119 BGA983119:BGC983119 BPW983119:BPY983119 BZS983119:BZU983119 CJO983119:CJQ983119 CTK983119:CTM983119 DDG983119:DDI983119 DNC983119:DNE983119 DWY983119:DXA983119 EGU983119:EGW983119 EQQ983119:EQS983119 FAM983119:FAO983119 FKI983119:FKK983119 FUE983119:FUG983119 GEA983119:GEC983119 GNW983119:GNY983119 GXS983119:GXU983119 HHO983119:HHQ983119 HRK983119:HRM983119 IBG983119:IBI983119 ILC983119:ILE983119 IUY983119:IVA983119 JEU983119:JEW983119 JOQ983119:JOS983119 JYM983119:JYO983119 KII983119:KIK983119 KSE983119:KSG983119 LCA983119:LCC983119 LLW983119:LLY983119 LVS983119:LVU983119 MFO983119:MFQ983119 MPK983119:MPM983119 MZG983119:MZI983119 NJC983119:NJE983119 NSY983119:NTA983119 OCU983119:OCW983119 OMQ983119:OMS983119 OWM983119:OWO983119 PGI983119:PGK983119 PQE983119:PQG983119 QAA983119:QAC983119 QJW983119:QJY983119 QTS983119:QTU983119 RDO983119:RDQ983119 RNK983119:RNM983119 RXG983119:RXI983119 SHC983119:SHE983119 SQY983119:SRA983119 TAU983119:TAW983119 TKQ983119:TKS983119 TUM983119:TUO983119 UEI983119:UEK983119 UOE983119:UOG983119 UYA983119:UYC983119 VHW983119:VHY983119 VRS983119:VRU983119 WBO983119:WBQ983119 WLK983119:WLM983119">
      <formula1>",　,石膏ボード,合板,パーティクルボード,ダイライト,ノボパン,"</formula1>
    </dataValidation>
    <dataValidation type="list" allowBlank="1" showInputMessage="1" sqref="C65543:E65543 IU65543:IW65543 SQ65543:SS65543 ACM65543:ACO65543 AMI65543:AMK65543 AWE65543:AWG65543 BGA65543:BGC65543 BPW65543:BPY65543 BZS65543:BZU65543 CJO65543:CJQ65543 CTK65543:CTM65543 DDG65543:DDI65543 DNC65543:DNE65543 DWY65543:DXA65543 EGU65543:EGW65543 EQQ65543:EQS65543 FAM65543:FAO65543 FKI65543:FKK65543 FUE65543:FUG65543 GEA65543:GEC65543 GNW65543:GNY65543 GXS65543:GXU65543 HHO65543:HHQ65543 HRK65543:HRM65543 IBG65543:IBI65543 ILC65543:ILE65543 IUY65543:IVA65543 JEU65543:JEW65543 JOQ65543:JOS65543 JYM65543:JYO65543 KII65543:KIK65543 KSE65543:KSG65543 LCA65543:LCC65543 LLW65543:LLY65543 LVS65543:LVU65543 MFO65543:MFQ65543 MPK65543:MPM65543 MZG65543:MZI65543 NJC65543:NJE65543 NSY65543:NTA65543 OCU65543:OCW65543 OMQ65543:OMS65543 OWM65543:OWO65543 PGI65543:PGK65543 PQE65543:PQG65543 QAA65543:QAC65543 QJW65543:QJY65543 QTS65543:QTU65543 RDO65543:RDQ65543 RNK65543:RNM65543 RXG65543:RXI65543 SHC65543:SHE65543 SQY65543:SRA65543 TAU65543:TAW65543 TKQ65543:TKS65543 TUM65543:TUO65543 UEI65543:UEK65543 UOE65543:UOG65543 UYA65543:UYC65543 VHW65543:VHY65543 VRS65543:VRU65543 WBO65543:WBQ65543 WLK65543:WLM65543 WVG65543:WVI65543 C131079:E131079 IU131079:IW131079 SQ131079:SS131079 ACM131079:ACO131079 AMI131079:AMK131079 AWE131079:AWG131079 BGA131079:BGC131079 BPW131079:BPY131079 BZS131079:BZU131079 CJO131079:CJQ131079 CTK131079:CTM131079 DDG131079:DDI131079 DNC131079:DNE131079 DWY131079:DXA131079 EGU131079:EGW131079 EQQ131079:EQS131079 FAM131079:FAO131079 FKI131079:FKK131079 FUE131079:FUG131079 GEA131079:GEC131079 GNW131079:GNY131079 GXS131079:GXU131079 HHO131079:HHQ131079 HRK131079:HRM131079 IBG131079:IBI131079 ILC131079:ILE131079 IUY131079:IVA131079 JEU131079:JEW131079 JOQ131079:JOS131079 JYM131079:JYO131079 KII131079:KIK131079 KSE131079:KSG131079 LCA131079:LCC131079 LLW131079:LLY131079 LVS131079:LVU131079 MFO131079:MFQ131079 MPK131079:MPM131079 MZG131079:MZI131079 NJC131079:NJE131079 NSY131079:NTA131079 OCU131079:OCW131079 OMQ131079:OMS131079 OWM131079:OWO131079 PGI131079:PGK131079 PQE131079:PQG131079 QAA131079:QAC131079 QJW131079:QJY131079 QTS131079:QTU131079 RDO131079:RDQ131079 RNK131079:RNM131079 RXG131079:RXI131079 SHC131079:SHE131079 SQY131079:SRA131079 TAU131079:TAW131079 TKQ131079:TKS131079 TUM131079:TUO131079 UEI131079:UEK131079 UOE131079:UOG131079 UYA131079:UYC131079 VHW131079:VHY131079 VRS131079:VRU131079 WBO131079:WBQ131079 WLK131079:WLM131079 WVG131079:WVI131079 C196615:E196615 IU196615:IW196615 SQ196615:SS196615 ACM196615:ACO196615 AMI196615:AMK196615 AWE196615:AWG196615 BGA196615:BGC196615 BPW196615:BPY196615 BZS196615:BZU196615 CJO196615:CJQ196615 CTK196615:CTM196615 DDG196615:DDI196615 DNC196615:DNE196615 DWY196615:DXA196615 EGU196615:EGW196615 EQQ196615:EQS196615 FAM196615:FAO196615 FKI196615:FKK196615 FUE196615:FUG196615 GEA196615:GEC196615 GNW196615:GNY196615 GXS196615:GXU196615 HHO196615:HHQ196615 HRK196615:HRM196615 IBG196615:IBI196615 ILC196615:ILE196615 IUY196615:IVA196615 JEU196615:JEW196615 JOQ196615:JOS196615 JYM196615:JYO196615 KII196615:KIK196615 KSE196615:KSG196615 LCA196615:LCC196615 LLW196615:LLY196615 LVS196615:LVU196615 MFO196615:MFQ196615 MPK196615:MPM196615 MZG196615:MZI196615 NJC196615:NJE196615 NSY196615:NTA196615 OCU196615:OCW196615 OMQ196615:OMS196615 OWM196615:OWO196615 PGI196615:PGK196615 PQE196615:PQG196615 QAA196615:QAC196615 QJW196615:QJY196615 QTS196615:QTU196615 RDO196615:RDQ196615 RNK196615:RNM196615 RXG196615:RXI196615 SHC196615:SHE196615 SQY196615:SRA196615 TAU196615:TAW196615 TKQ196615:TKS196615 TUM196615:TUO196615 UEI196615:UEK196615 UOE196615:UOG196615 UYA196615:UYC196615 VHW196615:VHY196615 VRS196615:VRU196615 WBO196615:WBQ196615 WLK196615:WLM196615 WVG196615:WVI196615 C262151:E262151 IU262151:IW262151 SQ262151:SS262151 ACM262151:ACO262151 AMI262151:AMK262151 AWE262151:AWG262151 BGA262151:BGC262151 BPW262151:BPY262151 BZS262151:BZU262151 CJO262151:CJQ262151 CTK262151:CTM262151 DDG262151:DDI262151 DNC262151:DNE262151 DWY262151:DXA262151 EGU262151:EGW262151 EQQ262151:EQS262151 FAM262151:FAO262151 FKI262151:FKK262151 FUE262151:FUG262151 GEA262151:GEC262151 GNW262151:GNY262151 GXS262151:GXU262151 HHO262151:HHQ262151 HRK262151:HRM262151 IBG262151:IBI262151 ILC262151:ILE262151 IUY262151:IVA262151 JEU262151:JEW262151 JOQ262151:JOS262151 JYM262151:JYO262151 KII262151:KIK262151 KSE262151:KSG262151 LCA262151:LCC262151 LLW262151:LLY262151 LVS262151:LVU262151 MFO262151:MFQ262151 MPK262151:MPM262151 MZG262151:MZI262151 NJC262151:NJE262151 NSY262151:NTA262151 OCU262151:OCW262151 OMQ262151:OMS262151 OWM262151:OWO262151 PGI262151:PGK262151 PQE262151:PQG262151 QAA262151:QAC262151 QJW262151:QJY262151 QTS262151:QTU262151 RDO262151:RDQ262151 RNK262151:RNM262151 RXG262151:RXI262151 SHC262151:SHE262151 SQY262151:SRA262151 TAU262151:TAW262151 TKQ262151:TKS262151 TUM262151:TUO262151 UEI262151:UEK262151 UOE262151:UOG262151 UYA262151:UYC262151 VHW262151:VHY262151 VRS262151:VRU262151 WBO262151:WBQ262151 WLK262151:WLM262151 WVG262151:WVI262151 C327687:E327687 IU327687:IW327687 SQ327687:SS327687 ACM327687:ACO327687 AMI327687:AMK327687 AWE327687:AWG327687 BGA327687:BGC327687 BPW327687:BPY327687 BZS327687:BZU327687 CJO327687:CJQ327687 CTK327687:CTM327687 DDG327687:DDI327687 DNC327687:DNE327687 DWY327687:DXA327687 EGU327687:EGW327687 EQQ327687:EQS327687 FAM327687:FAO327687 FKI327687:FKK327687 FUE327687:FUG327687 GEA327687:GEC327687 GNW327687:GNY327687 GXS327687:GXU327687 HHO327687:HHQ327687 HRK327687:HRM327687 IBG327687:IBI327687 ILC327687:ILE327687 IUY327687:IVA327687 JEU327687:JEW327687 JOQ327687:JOS327687 JYM327687:JYO327687 KII327687:KIK327687 KSE327687:KSG327687 LCA327687:LCC327687 LLW327687:LLY327687 LVS327687:LVU327687 MFO327687:MFQ327687 MPK327687:MPM327687 MZG327687:MZI327687 NJC327687:NJE327687 NSY327687:NTA327687 OCU327687:OCW327687 OMQ327687:OMS327687 OWM327687:OWO327687 PGI327687:PGK327687 PQE327687:PQG327687 QAA327687:QAC327687 QJW327687:QJY327687 QTS327687:QTU327687 RDO327687:RDQ327687 RNK327687:RNM327687 RXG327687:RXI327687 SHC327687:SHE327687 SQY327687:SRA327687 TAU327687:TAW327687 TKQ327687:TKS327687 TUM327687:TUO327687 UEI327687:UEK327687 UOE327687:UOG327687 UYA327687:UYC327687 VHW327687:VHY327687 VRS327687:VRU327687 WBO327687:WBQ327687 WLK327687:WLM327687 WVG327687:WVI327687 C393223:E393223 IU393223:IW393223 SQ393223:SS393223 ACM393223:ACO393223 AMI393223:AMK393223 AWE393223:AWG393223 BGA393223:BGC393223 BPW393223:BPY393223 BZS393223:BZU393223 CJO393223:CJQ393223 CTK393223:CTM393223 DDG393223:DDI393223 DNC393223:DNE393223 DWY393223:DXA393223 EGU393223:EGW393223 EQQ393223:EQS393223 FAM393223:FAO393223 FKI393223:FKK393223 FUE393223:FUG393223 GEA393223:GEC393223 GNW393223:GNY393223 GXS393223:GXU393223 HHO393223:HHQ393223 HRK393223:HRM393223 IBG393223:IBI393223 ILC393223:ILE393223 IUY393223:IVA393223 JEU393223:JEW393223 JOQ393223:JOS393223 JYM393223:JYO393223 KII393223:KIK393223 KSE393223:KSG393223 LCA393223:LCC393223 LLW393223:LLY393223 LVS393223:LVU393223 MFO393223:MFQ393223 MPK393223:MPM393223 MZG393223:MZI393223 NJC393223:NJE393223 NSY393223:NTA393223 OCU393223:OCW393223 OMQ393223:OMS393223 OWM393223:OWO393223 PGI393223:PGK393223 PQE393223:PQG393223 QAA393223:QAC393223 QJW393223:QJY393223 QTS393223:QTU393223 RDO393223:RDQ393223 RNK393223:RNM393223 RXG393223:RXI393223 SHC393223:SHE393223 SQY393223:SRA393223 TAU393223:TAW393223 TKQ393223:TKS393223 TUM393223:TUO393223 UEI393223:UEK393223 UOE393223:UOG393223 UYA393223:UYC393223 VHW393223:VHY393223 VRS393223:VRU393223 WBO393223:WBQ393223 WLK393223:WLM393223 WVG393223:WVI393223 C458759:E458759 IU458759:IW458759 SQ458759:SS458759 ACM458759:ACO458759 AMI458759:AMK458759 AWE458759:AWG458759 BGA458759:BGC458759 BPW458759:BPY458759 BZS458759:BZU458759 CJO458759:CJQ458759 CTK458759:CTM458759 DDG458759:DDI458759 DNC458759:DNE458759 DWY458759:DXA458759 EGU458759:EGW458759 EQQ458759:EQS458759 FAM458759:FAO458759 FKI458759:FKK458759 FUE458759:FUG458759 GEA458759:GEC458759 GNW458759:GNY458759 GXS458759:GXU458759 HHO458759:HHQ458759 HRK458759:HRM458759 IBG458759:IBI458759 ILC458759:ILE458759 IUY458759:IVA458759 JEU458759:JEW458759 JOQ458759:JOS458759 JYM458759:JYO458759 KII458759:KIK458759 KSE458759:KSG458759 LCA458759:LCC458759 LLW458759:LLY458759 LVS458759:LVU458759 MFO458759:MFQ458759 MPK458759:MPM458759 MZG458759:MZI458759 NJC458759:NJE458759 NSY458759:NTA458759 OCU458759:OCW458759 OMQ458759:OMS458759 OWM458759:OWO458759 PGI458759:PGK458759 PQE458759:PQG458759 QAA458759:QAC458759 QJW458759:QJY458759 QTS458759:QTU458759 RDO458759:RDQ458759 RNK458759:RNM458759 RXG458759:RXI458759 SHC458759:SHE458759 SQY458759:SRA458759 TAU458759:TAW458759 TKQ458759:TKS458759 TUM458759:TUO458759 UEI458759:UEK458759 UOE458759:UOG458759 UYA458759:UYC458759 VHW458759:VHY458759 VRS458759:VRU458759 WBO458759:WBQ458759 WLK458759:WLM458759 WVG458759:WVI458759 C524295:E524295 IU524295:IW524295 SQ524295:SS524295 ACM524295:ACO524295 AMI524295:AMK524295 AWE524295:AWG524295 BGA524295:BGC524295 BPW524295:BPY524295 BZS524295:BZU524295 CJO524295:CJQ524295 CTK524295:CTM524295 DDG524295:DDI524295 DNC524295:DNE524295 DWY524295:DXA524295 EGU524295:EGW524295 EQQ524295:EQS524295 FAM524295:FAO524295 FKI524295:FKK524295 FUE524295:FUG524295 GEA524295:GEC524295 GNW524295:GNY524295 GXS524295:GXU524295 HHO524295:HHQ524295 HRK524295:HRM524295 IBG524295:IBI524295 ILC524295:ILE524295 IUY524295:IVA524295 JEU524295:JEW524295 JOQ524295:JOS524295 JYM524295:JYO524295 KII524295:KIK524295 KSE524295:KSG524295 LCA524295:LCC524295 LLW524295:LLY524295 LVS524295:LVU524295 MFO524295:MFQ524295 MPK524295:MPM524295 MZG524295:MZI524295 NJC524295:NJE524295 NSY524295:NTA524295 OCU524295:OCW524295 OMQ524295:OMS524295 OWM524295:OWO524295 PGI524295:PGK524295 PQE524295:PQG524295 QAA524295:QAC524295 QJW524295:QJY524295 QTS524295:QTU524295 RDO524295:RDQ524295 RNK524295:RNM524295 RXG524295:RXI524295 SHC524295:SHE524295 SQY524295:SRA524295 TAU524295:TAW524295 TKQ524295:TKS524295 TUM524295:TUO524295 UEI524295:UEK524295 UOE524295:UOG524295 UYA524295:UYC524295 VHW524295:VHY524295 VRS524295:VRU524295 WBO524295:WBQ524295 WLK524295:WLM524295 WVG524295:WVI524295 C589831:E589831 IU589831:IW589831 SQ589831:SS589831 ACM589831:ACO589831 AMI589831:AMK589831 AWE589831:AWG589831 BGA589831:BGC589831 BPW589831:BPY589831 BZS589831:BZU589831 CJO589831:CJQ589831 CTK589831:CTM589831 DDG589831:DDI589831 DNC589831:DNE589831 DWY589831:DXA589831 EGU589831:EGW589831 EQQ589831:EQS589831 FAM589831:FAO589831 FKI589831:FKK589831 FUE589831:FUG589831 GEA589831:GEC589831 GNW589831:GNY589831 GXS589831:GXU589831 HHO589831:HHQ589831 HRK589831:HRM589831 IBG589831:IBI589831 ILC589831:ILE589831 IUY589831:IVA589831 JEU589831:JEW589831 JOQ589831:JOS589831 JYM589831:JYO589831 KII589831:KIK589831 KSE589831:KSG589831 LCA589831:LCC589831 LLW589831:LLY589831 LVS589831:LVU589831 MFO589831:MFQ589831 MPK589831:MPM589831 MZG589831:MZI589831 NJC589831:NJE589831 NSY589831:NTA589831 OCU589831:OCW589831 OMQ589831:OMS589831 OWM589831:OWO589831 PGI589831:PGK589831 PQE589831:PQG589831 QAA589831:QAC589831 QJW589831:QJY589831 QTS589831:QTU589831 RDO589831:RDQ589831 RNK589831:RNM589831 RXG589831:RXI589831 SHC589831:SHE589831 SQY589831:SRA589831 TAU589831:TAW589831 TKQ589831:TKS589831 TUM589831:TUO589831 UEI589831:UEK589831 UOE589831:UOG589831 UYA589831:UYC589831 VHW589831:VHY589831 VRS589831:VRU589831 WBO589831:WBQ589831 WLK589831:WLM589831 WVG589831:WVI589831 C655367:E655367 IU655367:IW655367 SQ655367:SS655367 ACM655367:ACO655367 AMI655367:AMK655367 AWE655367:AWG655367 BGA655367:BGC655367 BPW655367:BPY655367 BZS655367:BZU655367 CJO655367:CJQ655367 CTK655367:CTM655367 DDG655367:DDI655367 DNC655367:DNE655367 DWY655367:DXA655367 EGU655367:EGW655367 EQQ655367:EQS655367 FAM655367:FAO655367 FKI655367:FKK655367 FUE655367:FUG655367 GEA655367:GEC655367 GNW655367:GNY655367 GXS655367:GXU655367 HHO655367:HHQ655367 HRK655367:HRM655367 IBG655367:IBI655367 ILC655367:ILE655367 IUY655367:IVA655367 JEU655367:JEW655367 JOQ655367:JOS655367 JYM655367:JYO655367 KII655367:KIK655367 KSE655367:KSG655367 LCA655367:LCC655367 LLW655367:LLY655367 LVS655367:LVU655367 MFO655367:MFQ655367 MPK655367:MPM655367 MZG655367:MZI655367 NJC655367:NJE655367 NSY655367:NTA655367 OCU655367:OCW655367 OMQ655367:OMS655367 OWM655367:OWO655367 PGI655367:PGK655367 PQE655367:PQG655367 QAA655367:QAC655367 QJW655367:QJY655367 QTS655367:QTU655367 RDO655367:RDQ655367 RNK655367:RNM655367 RXG655367:RXI655367 SHC655367:SHE655367 SQY655367:SRA655367 TAU655367:TAW655367 TKQ655367:TKS655367 TUM655367:TUO655367 UEI655367:UEK655367 UOE655367:UOG655367 UYA655367:UYC655367 VHW655367:VHY655367 VRS655367:VRU655367 WBO655367:WBQ655367 WLK655367:WLM655367 WVG655367:WVI655367 C720903:E720903 IU720903:IW720903 SQ720903:SS720903 ACM720903:ACO720903 AMI720903:AMK720903 AWE720903:AWG720903 BGA720903:BGC720903 BPW720903:BPY720903 BZS720903:BZU720903 CJO720903:CJQ720903 CTK720903:CTM720903 DDG720903:DDI720903 DNC720903:DNE720903 DWY720903:DXA720903 EGU720903:EGW720903 EQQ720903:EQS720903 FAM720903:FAO720903 FKI720903:FKK720903 FUE720903:FUG720903 GEA720903:GEC720903 GNW720903:GNY720903 GXS720903:GXU720903 HHO720903:HHQ720903 HRK720903:HRM720903 IBG720903:IBI720903 ILC720903:ILE720903 IUY720903:IVA720903 JEU720903:JEW720903 JOQ720903:JOS720903 JYM720903:JYO720903 KII720903:KIK720903 KSE720903:KSG720903 LCA720903:LCC720903 LLW720903:LLY720903 LVS720903:LVU720903 MFO720903:MFQ720903 MPK720903:MPM720903 MZG720903:MZI720903 NJC720903:NJE720903 NSY720903:NTA720903 OCU720903:OCW720903 OMQ720903:OMS720903 OWM720903:OWO720903 PGI720903:PGK720903 PQE720903:PQG720903 QAA720903:QAC720903 QJW720903:QJY720903 QTS720903:QTU720903 RDO720903:RDQ720903 RNK720903:RNM720903 RXG720903:RXI720903 SHC720903:SHE720903 SQY720903:SRA720903 TAU720903:TAW720903 TKQ720903:TKS720903 TUM720903:TUO720903 UEI720903:UEK720903 UOE720903:UOG720903 UYA720903:UYC720903 VHW720903:VHY720903 VRS720903:VRU720903 WBO720903:WBQ720903 WLK720903:WLM720903 WVG720903:WVI720903 C786439:E786439 IU786439:IW786439 SQ786439:SS786439 ACM786439:ACO786439 AMI786439:AMK786439 AWE786439:AWG786439 BGA786439:BGC786439 BPW786439:BPY786439 BZS786439:BZU786439 CJO786439:CJQ786439 CTK786439:CTM786439 DDG786439:DDI786439 DNC786439:DNE786439 DWY786439:DXA786439 EGU786439:EGW786439 EQQ786439:EQS786439 FAM786439:FAO786439 FKI786439:FKK786439 FUE786439:FUG786439 GEA786439:GEC786439 GNW786439:GNY786439 GXS786439:GXU786439 HHO786439:HHQ786439 HRK786439:HRM786439 IBG786439:IBI786439 ILC786439:ILE786439 IUY786439:IVA786439 JEU786439:JEW786439 JOQ786439:JOS786439 JYM786439:JYO786439 KII786439:KIK786439 KSE786439:KSG786439 LCA786439:LCC786439 LLW786439:LLY786439 LVS786439:LVU786439 MFO786439:MFQ786439 MPK786439:MPM786439 MZG786439:MZI786439 NJC786439:NJE786439 NSY786439:NTA786439 OCU786439:OCW786439 OMQ786439:OMS786439 OWM786439:OWO786439 PGI786439:PGK786439 PQE786439:PQG786439 QAA786439:QAC786439 QJW786439:QJY786439 QTS786439:QTU786439 RDO786439:RDQ786439 RNK786439:RNM786439 RXG786439:RXI786439 SHC786439:SHE786439 SQY786439:SRA786439 TAU786439:TAW786439 TKQ786439:TKS786439 TUM786439:TUO786439 UEI786439:UEK786439 UOE786439:UOG786439 UYA786439:UYC786439 VHW786439:VHY786439 VRS786439:VRU786439 WBO786439:WBQ786439 WLK786439:WLM786439 WVG786439:WVI786439 C851975:E851975 IU851975:IW851975 SQ851975:SS851975 ACM851975:ACO851975 AMI851975:AMK851975 AWE851975:AWG851975 BGA851975:BGC851975 BPW851975:BPY851975 BZS851975:BZU851975 CJO851975:CJQ851975 CTK851975:CTM851975 DDG851975:DDI851975 DNC851975:DNE851975 DWY851975:DXA851975 EGU851975:EGW851975 EQQ851975:EQS851975 FAM851975:FAO851975 FKI851975:FKK851975 FUE851975:FUG851975 GEA851975:GEC851975 GNW851975:GNY851975 GXS851975:GXU851975 HHO851975:HHQ851975 HRK851975:HRM851975 IBG851975:IBI851975 ILC851975:ILE851975 IUY851975:IVA851975 JEU851975:JEW851975 JOQ851975:JOS851975 JYM851975:JYO851975 KII851975:KIK851975 KSE851975:KSG851975 LCA851975:LCC851975 LLW851975:LLY851975 LVS851975:LVU851975 MFO851975:MFQ851975 MPK851975:MPM851975 MZG851975:MZI851975 NJC851975:NJE851975 NSY851975:NTA851975 OCU851975:OCW851975 OMQ851975:OMS851975 OWM851975:OWO851975 PGI851975:PGK851975 PQE851975:PQG851975 QAA851975:QAC851975 QJW851975:QJY851975 QTS851975:QTU851975 RDO851975:RDQ851975 RNK851975:RNM851975 RXG851975:RXI851975 SHC851975:SHE851975 SQY851975:SRA851975 TAU851975:TAW851975 TKQ851975:TKS851975 TUM851975:TUO851975 UEI851975:UEK851975 UOE851975:UOG851975 UYA851975:UYC851975 VHW851975:VHY851975 VRS851975:VRU851975 WBO851975:WBQ851975 WLK851975:WLM851975 WVG851975:WVI851975 C917511:E917511 IU917511:IW917511 SQ917511:SS917511 ACM917511:ACO917511 AMI917511:AMK917511 AWE917511:AWG917511 BGA917511:BGC917511 BPW917511:BPY917511 BZS917511:BZU917511 CJO917511:CJQ917511 CTK917511:CTM917511 DDG917511:DDI917511 DNC917511:DNE917511 DWY917511:DXA917511 EGU917511:EGW917511 EQQ917511:EQS917511 FAM917511:FAO917511 FKI917511:FKK917511 FUE917511:FUG917511 GEA917511:GEC917511 GNW917511:GNY917511 GXS917511:GXU917511 HHO917511:HHQ917511 HRK917511:HRM917511 IBG917511:IBI917511 ILC917511:ILE917511 IUY917511:IVA917511 JEU917511:JEW917511 JOQ917511:JOS917511 JYM917511:JYO917511 KII917511:KIK917511 KSE917511:KSG917511 LCA917511:LCC917511 LLW917511:LLY917511 LVS917511:LVU917511 MFO917511:MFQ917511 MPK917511:MPM917511 MZG917511:MZI917511 NJC917511:NJE917511 NSY917511:NTA917511 OCU917511:OCW917511 OMQ917511:OMS917511 OWM917511:OWO917511 PGI917511:PGK917511 PQE917511:PQG917511 QAA917511:QAC917511 QJW917511:QJY917511 QTS917511:QTU917511 RDO917511:RDQ917511 RNK917511:RNM917511 RXG917511:RXI917511 SHC917511:SHE917511 SQY917511:SRA917511 TAU917511:TAW917511 TKQ917511:TKS917511 TUM917511:TUO917511 UEI917511:UEK917511 UOE917511:UOG917511 UYA917511:UYC917511 VHW917511:VHY917511 VRS917511:VRU917511 WBO917511:WBQ917511 WLK917511:WLM917511 WVG917511:WVI917511 C983047:E983047 IU983047:IW983047 SQ983047:SS983047 ACM983047:ACO983047 AMI983047:AMK983047 AWE983047:AWG983047 BGA983047:BGC983047 BPW983047:BPY983047 BZS983047:BZU983047 CJO983047:CJQ983047 CTK983047:CTM983047 DDG983047:DDI983047 DNC983047:DNE983047 DWY983047:DXA983047 EGU983047:EGW983047 EQQ983047:EQS983047 FAM983047:FAO983047 FKI983047:FKK983047 FUE983047:FUG983047 GEA983047:GEC983047 GNW983047:GNY983047 GXS983047:GXU983047 HHO983047:HHQ983047 HRK983047:HRM983047 IBG983047:IBI983047 ILC983047:ILE983047 IUY983047:IVA983047 JEU983047:JEW983047 JOQ983047:JOS983047 JYM983047:JYO983047 KII983047:KIK983047 KSE983047:KSG983047 LCA983047:LCC983047 LLW983047:LLY983047 LVS983047:LVU983047 MFO983047:MFQ983047 MPK983047:MPM983047 MZG983047:MZI983047 NJC983047:NJE983047 NSY983047:NTA983047 OCU983047:OCW983047 OMQ983047:OMS983047 OWM983047:OWO983047 PGI983047:PGK983047 PQE983047:PQG983047 QAA983047:QAC983047 QJW983047:QJY983047 QTS983047:QTU983047 RDO983047:RDQ983047 RNK983047:RNM983047 RXG983047:RXI983047 SHC983047:SHE983047 SQY983047:SRA983047 TAU983047:TAW983047 TKQ983047:TKS983047 TUM983047:TUO983047 UEI983047:UEK983047 UOE983047:UOG983047 UYA983047:UYC983047 VHW983047:VHY983047 VRS983047:VRU983047 WBO983047:WBQ983047 WLK983047:WLM983047 WVG983047:WVI983047 WVG983120:WVI983120 IV43:IX45 SR43:ST45 ACN43:ACP45 AMJ43:AML45 AWF43:AWH45 BGB43:BGD45 BPX43:BPZ45 BZT43:BZV45 CJP43:CJR45 CTL43:CTN45 DDH43:DDJ45 DND43:DNF45 DWZ43:DXB45 EGV43:EGX45 EQR43:EQT45 FAN43:FAP45 FKJ43:FKL45 FUF43:FUH45 GEB43:GED45 GNX43:GNZ45 GXT43:GXV45 HHP43:HHR45 HRL43:HRN45 IBH43:IBJ45 ILD43:ILF45 IUZ43:IVB45 JEV43:JEX45 JOR43:JOT45 JYN43:JYP45 KIJ43:KIL45 KSF43:KSH45 LCB43:LCD45 LLX43:LLZ45 LVT43:LVV45 MFP43:MFR45 MPL43:MPN45 MZH43:MZJ45 NJD43:NJF45 NSZ43:NTB45 OCV43:OCX45 OMR43:OMT45 OWN43:OWP45 PGJ43:PGL45 PQF43:PQH45 QAB43:QAD45 QJX43:QJZ45 QTT43:QTV45 RDP43:RDR45 RNL43:RNN45 RXH43:RXJ45 SHD43:SHF45 SQZ43:SRB45 TAV43:TAX45 TKR43:TKT45 TUN43:TUP45 UEJ43:UEL45 UOF43:UOH45 UYB43:UYD45 VHX43:VHZ45 VRT43:VRV45 WBP43:WBR45 WLL43:WLN45 WVH43:WVJ45 C65616:E65616 IU65616:IW65616 SQ65616:SS65616 ACM65616:ACO65616 AMI65616:AMK65616 AWE65616:AWG65616 BGA65616:BGC65616 BPW65616:BPY65616 BZS65616:BZU65616 CJO65616:CJQ65616 CTK65616:CTM65616 DDG65616:DDI65616 DNC65616:DNE65616 DWY65616:DXA65616 EGU65616:EGW65616 EQQ65616:EQS65616 FAM65616:FAO65616 FKI65616:FKK65616 FUE65616:FUG65616 GEA65616:GEC65616 GNW65616:GNY65616 GXS65616:GXU65616 HHO65616:HHQ65616 HRK65616:HRM65616 IBG65616:IBI65616 ILC65616:ILE65616 IUY65616:IVA65616 JEU65616:JEW65616 JOQ65616:JOS65616 JYM65616:JYO65616 KII65616:KIK65616 KSE65616:KSG65616 LCA65616:LCC65616 LLW65616:LLY65616 LVS65616:LVU65616 MFO65616:MFQ65616 MPK65616:MPM65616 MZG65616:MZI65616 NJC65616:NJE65616 NSY65616:NTA65616 OCU65616:OCW65616 OMQ65616:OMS65616 OWM65616:OWO65616 PGI65616:PGK65616 PQE65616:PQG65616 QAA65616:QAC65616 QJW65616:QJY65616 QTS65616:QTU65616 RDO65616:RDQ65616 RNK65616:RNM65616 RXG65616:RXI65616 SHC65616:SHE65616 SQY65616:SRA65616 TAU65616:TAW65616 TKQ65616:TKS65616 TUM65616:TUO65616 UEI65616:UEK65616 UOE65616:UOG65616 UYA65616:UYC65616 VHW65616:VHY65616 VRS65616:VRU65616 WBO65616:WBQ65616 WLK65616:WLM65616 WVG65616:WVI65616 C131152:E131152 IU131152:IW131152 SQ131152:SS131152 ACM131152:ACO131152 AMI131152:AMK131152 AWE131152:AWG131152 BGA131152:BGC131152 BPW131152:BPY131152 BZS131152:BZU131152 CJO131152:CJQ131152 CTK131152:CTM131152 DDG131152:DDI131152 DNC131152:DNE131152 DWY131152:DXA131152 EGU131152:EGW131152 EQQ131152:EQS131152 FAM131152:FAO131152 FKI131152:FKK131152 FUE131152:FUG131152 GEA131152:GEC131152 GNW131152:GNY131152 GXS131152:GXU131152 HHO131152:HHQ131152 HRK131152:HRM131152 IBG131152:IBI131152 ILC131152:ILE131152 IUY131152:IVA131152 JEU131152:JEW131152 JOQ131152:JOS131152 JYM131152:JYO131152 KII131152:KIK131152 KSE131152:KSG131152 LCA131152:LCC131152 LLW131152:LLY131152 LVS131152:LVU131152 MFO131152:MFQ131152 MPK131152:MPM131152 MZG131152:MZI131152 NJC131152:NJE131152 NSY131152:NTA131152 OCU131152:OCW131152 OMQ131152:OMS131152 OWM131152:OWO131152 PGI131152:PGK131152 PQE131152:PQG131152 QAA131152:QAC131152 QJW131152:QJY131152 QTS131152:QTU131152 RDO131152:RDQ131152 RNK131152:RNM131152 RXG131152:RXI131152 SHC131152:SHE131152 SQY131152:SRA131152 TAU131152:TAW131152 TKQ131152:TKS131152 TUM131152:TUO131152 UEI131152:UEK131152 UOE131152:UOG131152 UYA131152:UYC131152 VHW131152:VHY131152 VRS131152:VRU131152 WBO131152:WBQ131152 WLK131152:WLM131152 WVG131152:WVI131152 C196688:E196688 IU196688:IW196688 SQ196688:SS196688 ACM196688:ACO196688 AMI196688:AMK196688 AWE196688:AWG196688 BGA196688:BGC196688 BPW196688:BPY196688 BZS196688:BZU196688 CJO196688:CJQ196688 CTK196688:CTM196688 DDG196688:DDI196688 DNC196688:DNE196688 DWY196688:DXA196688 EGU196688:EGW196688 EQQ196688:EQS196688 FAM196688:FAO196688 FKI196688:FKK196688 FUE196688:FUG196688 GEA196688:GEC196688 GNW196688:GNY196688 GXS196688:GXU196688 HHO196688:HHQ196688 HRK196688:HRM196688 IBG196688:IBI196688 ILC196688:ILE196688 IUY196688:IVA196688 JEU196688:JEW196688 JOQ196688:JOS196688 JYM196688:JYO196688 KII196688:KIK196688 KSE196688:KSG196688 LCA196688:LCC196688 LLW196688:LLY196688 LVS196688:LVU196688 MFO196688:MFQ196688 MPK196688:MPM196688 MZG196688:MZI196688 NJC196688:NJE196688 NSY196688:NTA196688 OCU196688:OCW196688 OMQ196688:OMS196688 OWM196688:OWO196688 PGI196688:PGK196688 PQE196688:PQG196688 QAA196688:QAC196688 QJW196688:QJY196688 QTS196688:QTU196688 RDO196688:RDQ196688 RNK196688:RNM196688 RXG196688:RXI196688 SHC196688:SHE196688 SQY196688:SRA196688 TAU196688:TAW196688 TKQ196688:TKS196688 TUM196688:TUO196688 UEI196688:UEK196688 UOE196688:UOG196688 UYA196688:UYC196688 VHW196688:VHY196688 VRS196688:VRU196688 WBO196688:WBQ196688 WLK196688:WLM196688 WVG196688:WVI196688 C262224:E262224 IU262224:IW262224 SQ262224:SS262224 ACM262224:ACO262224 AMI262224:AMK262224 AWE262224:AWG262224 BGA262224:BGC262224 BPW262224:BPY262224 BZS262224:BZU262224 CJO262224:CJQ262224 CTK262224:CTM262224 DDG262224:DDI262224 DNC262224:DNE262224 DWY262224:DXA262224 EGU262224:EGW262224 EQQ262224:EQS262224 FAM262224:FAO262224 FKI262224:FKK262224 FUE262224:FUG262224 GEA262224:GEC262224 GNW262224:GNY262224 GXS262224:GXU262224 HHO262224:HHQ262224 HRK262224:HRM262224 IBG262224:IBI262224 ILC262224:ILE262224 IUY262224:IVA262224 JEU262224:JEW262224 JOQ262224:JOS262224 JYM262224:JYO262224 KII262224:KIK262224 KSE262224:KSG262224 LCA262224:LCC262224 LLW262224:LLY262224 LVS262224:LVU262224 MFO262224:MFQ262224 MPK262224:MPM262224 MZG262224:MZI262224 NJC262224:NJE262224 NSY262224:NTA262224 OCU262224:OCW262224 OMQ262224:OMS262224 OWM262224:OWO262224 PGI262224:PGK262224 PQE262224:PQG262224 QAA262224:QAC262224 QJW262224:QJY262224 QTS262224:QTU262224 RDO262224:RDQ262224 RNK262224:RNM262224 RXG262224:RXI262224 SHC262224:SHE262224 SQY262224:SRA262224 TAU262224:TAW262224 TKQ262224:TKS262224 TUM262224:TUO262224 UEI262224:UEK262224 UOE262224:UOG262224 UYA262224:UYC262224 VHW262224:VHY262224 VRS262224:VRU262224 WBO262224:WBQ262224 WLK262224:WLM262224 WVG262224:WVI262224 C327760:E327760 IU327760:IW327760 SQ327760:SS327760 ACM327760:ACO327760 AMI327760:AMK327760 AWE327760:AWG327760 BGA327760:BGC327760 BPW327760:BPY327760 BZS327760:BZU327760 CJO327760:CJQ327760 CTK327760:CTM327760 DDG327760:DDI327760 DNC327760:DNE327760 DWY327760:DXA327760 EGU327760:EGW327760 EQQ327760:EQS327760 FAM327760:FAO327760 FKI327760:FKK327760 FUE327760:FUG327760 GEA327760:GEC327760 GNW327760:GNY327760 GXS327760:GXU327760 HHO327760:HHQ327760 HRK327760:HRM327760 IBG327760:IBI327760 ILC327760:ILE327760 IUY327760:IVA327760 JEU327760:JEW327760 JOQ327760:JOS327760 JYM327760:JYO327760 KII327760:KIK327760 KSE327760:KSG327760 LCA327760:LCC327760 LLW327760:LLY327760 LVS327760:LVU327760 MFO327760:MFQ327760 MPK327760:MPM327760 MZG327760:MZI327760 NJC327760:NJE327760 NSY327760:NTA327760 OCU327760:OCW327760 OMQ327760:OMS327760 OWM327760:OWO327760 PGI327760:PGK327760 PQE327760:PQG327760 QAA327760:QAC327760 QJW327760:QJY327760 QTS327760:QTU327760 RDO327760:RDQ327760 RNK327760:RNM327760 RXG327760:RXI327760 SHC327760:SHE327760 SQY327760:SRA327760 TAU327760:TAW327760 TKQ327760:TKS327760 TUM327760:TUO327760 UEI327760:UEK327760 UOE327760:UOG327760 UYA327760:UYC327760 VHW327760:VHY327760 VRS327760:VRU327760 WBO327760:WBQ327760 WLK327760:WLM327760 WVG327760:WVI327760 C393296:E393296 IU393296:IW393296 SQ393296:SS393296 ACM393296:ACO393296 AMI393296:AMK393296 AWE393296:AWG393296 BGA393296:BGC393296 BPW393296:BPY393296 BZS393296:BZU393296 CJO393296:CJQ393296 CTK393296:CTM393296 DDG393296:DDI393296 DNC393296:DNE393296 DWY393296:DXA393296 EGU393296:EGW393296 EQQ393296:EQS393296 FAM393296:FAO393296 FKI393296:FKK393296 FUE393296:FUG393296 GEA393296:GEC393296 GNW393296:GNY393296 GXS393296:GXU393296 HHO393296:HHQ393296 HRK393296:HRM393296 IBG393296:IBI393296 ILC393296:ILE393296 IUY393296:IVA393296 JEU393296:JEW393296 JOQ393296:JOS393296 JYM393296:JYO393296 KII393296:KIK393296 KSE393296:KSG393296 LCA393296:LCC393296 LLW393296:LLY393296 LVS393296:LVU393296 MFO393296:MFQ393296 MPK393296:MPM393296 MZG393296:MZI393296 NJC393296:NJE393296 NSY393296:NTA393296 OCU393296:OCW393296 OMQ393296:OMS393296 OWM393296:OWO393296 PGI393296:PGK393296 PQE393296:PQG393296 QAA393296:QAC393296 QJW393296:QJY393296 QTS393296:QTU393296 RDO393296:RDQ393296 RNK393296:RNM393296 RXG393296:RXI393296 SHC393296:SHE393296 SQY393296:SRA393296 TAU393296:TAW393296 TKQ393296:TKS393296 TUM393296:TUO393296 UEI393296:UEK393296 UOE393296:UOG393296 UYA393296:UYC393296 VHW393296:VHY393296 VRS393296:VRU393296 WBO393296:WBQ393296 WLK393296:WLM393296 WVG393296:WVI393296 C458832:E458832 IU458832:IW458832 SQ458832:SS458832 ACM458832:ACO458832 AMI458832:AMK458832 AWE458832:AWG458832 BGA458832:BGC458832 BPW458832:BPY458832 BZS458832:BZU458832 CJO458832:CJQ458832 CTK458832:CTM458832 DDG458832:DDI458832 DNC458832:DNE458832 DWY458832:DXA458832 EGU458832:EGW458832 EQQ458832:EQS458832 FAM458832:FAO458832 FKI458832:FKK458832 FUE458832:FUG458832 GEA458832:GEC458832 GNW458832:GNY458832 GXS458832:GXU458832 HHO458832:HHQ458832 HRK458832:HRM458832 IBG458832:IBI458832 ILC458832:ILE458832 IUY458832:IVA458832 JEU458832:JEW458832 JOQ458832:JOS458832 JYM458832:JYO458832 KII458832:KIK458832 KSE458832:KSG458832 LCA458832:LCC458832 LLW458832:LLY458832 LVS458832:LVU458832 MFO458832:MFQ458832 MPK458832:MPM458832 MZG458832:MZI458832 NJC458832:NJE458832 NSY458832:NTA458832 OCU458832:OCW458832 OMQ458832:OMS458832 OWM458832:OWO458832 PGI458832:PGK458832 PQE458832:PQG458832 QAA458832:QAC458832 QJW458832:QJY458832 QTS458832:QTU458832 RDO458832:RDQ458832 RNK458832:RNM458832 RXG458832:RXI458832 SHC458832:SHE458832 SQY458832:SRA458832 TAU458832:TAW458832 TKQ458832:TKS458832 TUM458832:TUO458832 UEI458832:UEK458832 UOE458832:UOG458832 UYA458832:UYC458832 VHW458832:VHY458832 VRS458832:VRU458832 WBO458832:WBQ458832 WLK458832:WLM458832 WVG458832:WVI458832 C524368:E524368 IU524368:IW524368 SQ524368:SS524368 ACM524368:ACO524368 AMI524368:AMK524368 AWE524368:AWG524368 BGA524368:BGC524368 BPW524368:BPY524368 BZS524368:BZU524368 CJO524368:CJQ524368 CTK524368:CTM524368 DDG524368:DDI524368 DNC524368:DNE524368 DWY524368:DXA524368 EGU524368:EGW524368 EQQ524368:EQS524368 FAM524368:FAO524368 FKI524368:FKK524368 FUE524368:FUG524368 GEA524368:GEC524368 GNW524368:GNY524368 GXS524368:GXU524368 HHO524368:HHQ524368 HRK524368:HRM524368 IBG524368:IBI524368 ILC524368:ILE524368 IUY524368:IVA524368 JEU524368:JEW524368 JOQ524368:JOS524368 JYM524368:JYO524368 KII524368:KIK524368 KSE524368:KSG524368 LCA524368:LCC524368 LLW524368:LLY524368 LVS524368:LVU524368 MFO524368:MFQ524368 MPK524368:MPM524368 MZG524368:MZI524368 NJC524368:NJE524368 NSY524368:NTA524368 OCU524368:OCW524368 OMQ524368:OMS524368 OWM524368:OWO524368 PGI524368:PGK524368 PQE524368:PQG524368 QAA524368:QAC524368 QJW524368:QJY524368 QTS524368:QTU524368 RDO524368:RDQ524368 RNK524368:RNM524368 RXG524368:RXI524368 SHC524368:SHE524368 SQY524368:SRA524368 TAU524368:TAW524368 TKQ524368:TKS524368 TUM524368:TUO524368 UEI524368:UEK524368 UOE524368:UOG524368 UYA524368:UYC524368 VHW524368:VHY524368 VRS524368:VRU524368 WBO524368:WBQ524368 WLK524368:WLM524368 WVG524368:WVI524368 C589904:E589904 IU589904:IW589904 SQ589904:SS589904 ACM589904:ACO589904 AMI589904:AMK589904 AWE589904:AWG589904 BGA589904:BGC589904 BPW589904:BPY589904 BZS589904:BZU589904 CJO589904:CJQ589904 CTK589904:CTM589904 DDG589904:DDI589904 DNC589904:DNE589904 DWY589904:DXA589904 EGU589904:EGW589904 EQQ589904:EQS589904 FAM589904:FAO589904 FKI589904:FKK589904 FUE589904:FUG589904 GEA589904:GEC589904 GNW589904:GNY589904 GXS589904:GXU589904 HHO589904:HHQ589904 HRK589904:HRM589904 IBG589904:IBI589904 ILC589904:ILE589904 IUY589904:IVA589904 JEU589904:JEW589904 JOQ589904:JOS589904 JYM589904:JYO589904 KII589904:KIK589904 KSE589904:KSG589904 LCA589904:LCC589904 LLW589904:LLY589904 LVS589904:LVU589904 MFO589904:MFQ589904 MPK589904:MPM589904 MZG589904:MZI589904 NJC589904:NJE589904 NSY589904:NTA589904 OCU589904:OCW589904 OMQ589904:OMS589904 OWM589904:OWO589904 PGI589904:PGK589904 PQE589904:PQG589904 QAA589904:QAC589904 QJW589904:QJY589904 QTS589904:QTU589904 RDO589904:RDQ589904 RNK589904:RNM589904 RXG589904:RXI589904 SHC589904:SHE589904 SQY589904:SRA589904 TAU589904:TAW589904 TKQ589904:TKS589904 TUM589904:TUO589904 UEI589904:UEK589904 UOE589904:UOG589904 UYA589904:UYC589904 VHW589904:VHY589904 VRS589904:VRU589904 WBO589904:WBQ589904 WLK589904:WLM589904 WVG589904:WVI589904 C655440:E655440 IU655440:IW655440 SQ655440:SS655440 ACM655440:ACO655440 AMI655440:AMK655440 AWE655440:AWG655440 BGA655440:BGC655440 BPW655440:BPY655440 BZS655440:BZU655440 CJO655440:CJQ655440 CTK655440:CTM655440 DDG655440:DDI655440 DNC655440:DNE655440 DWY655440:DXA655440 EGU655440:EGW655440 EQQ655440:EQS655440 FAM655440:FAO655440 FKI655440:FKK655440 FUE655440:FUG655440 GEA655440:GEC655440 GNW655440:GNY655440 GXS655440:GXU655440 HHO655440:HHQ655440 HRK655440:HRM655440 IBG655440:IBI655440 ILC655440:ILE655440 IUY655440:IVA655440 JEU655440:JEW655440 JOQ655440:JOS655440 JYM655440:JYO655440 KII655440:KIK655440 KSE655440:KSG655440 LCA655440:LCC655440 LLW655440:LLY655440 LVS655440:LVU655440 MFO655440:MFQ655440 MPK655440:MPM655440 MZG655440:MZI655440 NJC655440:NJE655440 NSY655440:NTA655440 OCU655440:OCW655440 OMQ655440:OMS655440 OWM655440:OWO655440 PGI655440:PGK655440 PQE655440:PQG655440 QAA655440:QAC655440 QJW655440:QJY655440 QTS655440:QTU655440 RDO655440:RDQ655440 RNK655440:RNM655440 RXG655440:RXI655440 SHC655440:SHE655440 SQY655440:SRA655440 TAU655440:TAW655440 TKQ655440:TKS655440 TUM655440:TUO655440 UEI655440:UEK655440 UOE655440:UOG655440 UYA655440:UYC655440 VHW655440:VHY655440 VRS655440:VRU655440 WBO655440:WBQ655440 WLK655440:WLM655440 WVG655440:WVI655440 C720976:E720976 IU720976:IW720976 SQ720976:SS720976 ACM720976:ACO720976 AMI720976:AMK720976 AWE720976:AWG720976 BGA720976:BGC720976 BPW720976:BPY720976 BZS720976:BZU720976 CJO720976:CJQ720976 CTK720976:CTM720976 DDG720976:DDI720976 DNC720976:DNE720976 DWY720976:DXA720976 EGU720976:EGW720976 EQQ720976:EQS720976 FAM720976:FAO720976 FKI720976:FKK720976 FUE720976:FUG720976 GEA720976:GEC720976 GNW720976:GNY720976 GXS720976:GXU720976 HHO720976:HHQ720976 HRK720976:HRM720976 IBG720976:IBI720976 ILC720976:ILE720976 IUY720976:IVA720976 JEU720976:JEW720976 JOQ720976:JOS720976 JYM720976:JYO720976 KII720976:KIK720976 KSE720976:KSG720976 LCA720976:LCC720976 LLW720976:LLY720976 LVS720976:LVU720976 MFO720976:MFQ720976 MPK720976:MPM720976 MZG720976:MZI720976 NJC720976:NJE720976 NSY720976:NTA720976 OCU720976:OCW720976 OMQ720976:OMS720976 OWM720976:OWO720976 PGI720976:PGK720976 PQE720976:PQG720976 QAA720976:QAC720976 QJW720976:QJY720976 QTS720976:QTU720976 RDO720976:RDQ720976 RNK720976:RNM720976 RXG720976:RXI720976 SHC720976:SHE720976 SQY720976:SRA720976 TAU720976:TAW720976 TKQ720976:TKS720976 TUM720976:TUO720976 UEI720976:UEK720976 UOE720976:UOG720976 UYA720976:UYC720976 VHW720976:VHY720976 VRS720976:VRU720976 WBO720976:WBQ720976 WLK720976:WLM720976 WVG720976:WVI720976 C786512:E786512 IU786512:IW786512 SQ786512:SS786512 ACM786512:ACO786512 AMI786512:AMK786512 AWE786512:AWG786512 BGA786512:BGC786512 BPW786512:BPY786512 BZS786512:BZU786512 CJO786512:CJQ786512 CTK786512:CTM786512 DDG786512:DDI786512 DNC786512:DNE786512 DWY786512:DXA786512 EGU786512:EGW786512 EQQ786512:EQS786512 FAM786512:FAO786512 FKI786512:FKK786512 FUE786512:FUG786512 GEA786512:GEC786512 GNW786512:GNY786512 GXS786512:GXU786512 HHO786512:HHQ786512 HRK786512:HRM786512 IBG786512:IBI786512 ILC786512:ILE786512 IUY786512:IVA786512 JEU786512:JEW786512 JOQ786512:JOS786512 JYM786512:JYO786512 KII786512:KIK786512 KSE786512:KSG786512 LCA786512:LCC786512 LLW786512:LLY786512 LVS786512:LVU786512 MFO786512:MFQ786512 MPK786512:MPM786512 MZG786512:MZI786512 NJC786512:NJE786512 NSY786512:NTA786512 OCU786512:OCW786512 OMQ786512:OMS786512 OWM786512:OWO786512 PGI786512:PGK786512 PQE786512:PQG786512 QAA786512:QAC786512 QJW786512:QJY786512 QTS786512:QTU786512 RDO786512:RDQ786512 RNK786512:RNM786512 RXG786512:RXI786512 SHC786512:SHE786512 SQY786512:SRA786512 TAU786512:TAW786512 TKQ786512:TKS786512 TUM786512:TUO786512 UEI786512:UEK786512 UOE786512:UOG786512 UYA786512:UYC786512 VHW786512:VHY786512 VRS786512:VRU786512 WBO786512:WBQ786512 WLK786512:WLM786512 WVG786512:WVI786512 C852048:E852048 IU852048:IW852048 SQ852048:SS852048 ACM852048:ACO852048 AMI852048:AMK852048 AWE852048:AWG852048 BGA852048:BGC852048 BPW852048:BPY852048 BZS852048:BZU852048 CJO852048:CJQ852048 CTK852048:CTM852048 DDG852048:DDI852048 DNC852048:DNE852048 DWY852048:DXA852048 EGU852048:EGW852048 EQQ852048:EQS852048 FAM852048:FAO852048 FKI852048:FKK852048 FUE852048:FUG852048 GEA852048:GEC852048 GNW852048:GNY852048 GXS852048:GXU852048 HHO852048:HHQ852048 HRK852048:HRM852048 IBG852048:IBI852048 ILC852048:ILE852048 IUY852048:IVA852048 JEU852048:JEW852048 JOQ852048:JOS852048 JYM852048:JYO852048 KII852048:KIK852048 KSE852048:KSG852048 LCA852048:LCC852048 LLW852048:LLY852048 LVS852048:LVU852048 MFO852048:MFQ852048 MPK852048:MPM852048 MZG852048:MZI852048 NJC852048:NJE852048 NSY852048:NTA852048 OCU852048:OCW852048 OMQ852048:OMS852048 OWM852048:OWO852048 PGI852048:PGK852048 PQE852048:PQG852048 QAA852048:QAC852048 QJW852048:QJY852048 QTS852048:QTU852048 RDO852048:RDQ852048 RNK852048:RNM852048 RXG852048:RXI852048 SHC852048:SHE852048 SQY852048:SRA852048 TAU852048:TAW852048 TKQ852048:TKS852048 TUM852048:TUO852048 UEI852048:UEK852048 UOE852048:UOG852048 UYA852048:UYC852048 VHW852048:VHY852048 VRS852048:VRU852048 WBO852048:WBQ852048 WLK852048:WLM852048 WVG852048:WVI852048 C917584:E917584 IU917584:IW917584 SQ917584:SS917584 ACM917584:ACO917584 AMI917584:AMK917584 AWE917584:AWG917584 BGA917584:BGC917584 BPW917584:BPY917584 BZS917584:BZU917584 CJO917584:CJQ917584 CTK917584:CTM917584 DDG917584:DDI917584 DNC917584:DNE917584 DWY917584:DXA917584 EGU917584:EGW917584 EQQ917584:EQS917584 FAM917584:FAO917584 FKI917584:FKK917584 FUE917584:FUG917584 GEA917584:GEC917584 GNW917584:GNY917584 GXS917584:GXU917584 HHO917584:HHQ917584 HRK917584:HRM917584 IBG917584:IBI917584 ILC917584:ILE917584 IUY917584:IVA917584 JEU917584:JEW917584 JOQ917584:JOS917584 JYM917584:JYO917584 KII917584:KIK917584 KSE917584:KSG917584 LCA917584:LCC917584 LLW917584:LLY917584 LVS917584:LVU917584 MFO917584:MFQ917584 MPK917584:MPM917584 MZG917584:MZI917584 NJC917584:NJE917584 NSY917584:NTA917584 OCU917584:OCW917584 OMQ917584:OMS917584 OWM917584:OWO917584 PGI917584:PGK917584 PQE917584:PQG917584 QAA917584:QAC917584 QJW917584:QJY917584 QTS917584:QTU917584 RDO917584:RDQ917584 RNK917584:RNM917584 RXG917584:RXI917584 SHC917584:SHE917584 SQY917584:SRA917584 TAU917584:TAW917584 TKQ917584:TKS917584 TUM917584:TUO917584 UEI917584:UEK917584 UOE917584:UOG917584 UYA917584:UYC917584 VHW917584:VHY917584 VRS917584:VRU917584 WBO917584:WBQ917584 WLK917584:WLM917584 WVG917584:WVI917584 C983120:E983120 IU983120:IW983120 SQ983120:SS983120 ACM983120:ACO983120 AMI983120:AMK983120 AWE983120:AWG983120 BGA983120:BGC983120 BPW983120:BPY983120 BZS983120:BZU983120 CJO983120:CJQ983120 CTK983120:CTM983120 DDG983120:DDI983120 DNC983120:DNE983120 DWY983120:DXA983120 EGU983120:EGW983120 EQQ983120:EQS983120 FAM983120:FAO983120 FKI983120:FKK983120 FUE983120:FUG983120 GEA983120:GEC983120 GNW983120:GNY983120 GXS983120:GXU983120 HHO983120:HHQ983120 HRK983120:HRM983120 IBG983120:IBI983120 ILC983120:ILE983120 IUY983120:IVA983120 JEU983120:JEW983120 JOQ983120:JOS983120 JYM983120:JYO983120 KII983120:KIK983120 KSE983120:KSG983120 LCA983120:LCC983120 LLW983120:LLY983120 LVS983120:LVU983120 MFO983120:MFQ983120 MPK983120:MPM983120 MZG983120:MZI983120 NJC983120:NJE983120 NSY983120:NTA983120 OCU983120:OCW983120 OMQ983120:OMS983120 OWM983120:OWO983120 PGI983120:PGK983120 PQE983120:PQG983120 QAA983120:QAC983120 QJW983120:QJY983120 QTS983120:QTU983120 RDO983120:RDQ983120 RNK983120:RNM983120 RXG983120:RXI983120 SHC983120:SHE983120 SQY983120:SRA983120 TAU983120:TAW983120 TKQ983120:TKS983120 TUM983120:TUO983120 UEI983120:UEK983120 UOE983120:UOG983120 UYA983120:UYC983120 VHW983120:VHY983120 VRS983120:VRU983120 WBO983120:WBQ983120 WLK983120:WLM983120">
      <formula1>",アクリアネクスト14K,アクリアウール16K,アクリアウール24K,アクリアマット10K(90･65･50mm品),アクリアマット10K(100mm品),アクリアマット24K,アクリアブロー20K(壁･屋根),アクリアブロー22K(壁･屋根),アクリアネクストα20K,アクリアウールα20K,アクリアウールα36K,"</formula1>
    </dataValidation>
    <dataValidation type="list" allowBlank="1" showInputMessage="1" sqref="C983063:E983063 IU983063:IW983063 SQ983063:SS983063 ACM983063:ACO983063 AMI983063:AMK983063 AWE983063:AWG983063 BGA983063:BGC983063 BPW983063:BPY983063 BZS983063:BZU983063 CJO983063:CJQ983063 CTK983063:CTM983063 DDG983063:DDI983063 DNC983063:DNE983063 DWY983063:DXA983063 EGU983063:EGW983063 EQQ983063:EQS983063 FAM983063:FAO983063 FKI983063:FKK983063 FUE983063:FUG983063 GEA983063:GEC983063 GNW983063:GNY983063 GXS983063:GXU983063 HHO983063:HHQ983063 HRK983063:HRM983063 IBG983063:IBI983063 ILC983063:ILE983063 IUY983063:IVA983063 JEU983063:JEW983063 JOQ983063:JOS983063 JYM983063:JYO983063 KII983063:KIK983063 KSE983063:KSG983063 LCA983063:LCC983063 LLW983063:LLY983063 LVS983063:LVU983063 MFO983063:MFQ983063 MPK983063:MPM983063 MZG983063:MZI983063 NJC983063:NJE983063 NSY983063:NTA983063 OCU983063:OCW983063 OMQ983063:OMS983063 OWM983063:OWO983063 PGI983063:PGK983063 PQE983063:PQG983063 QAA983063:QAC983063 QJW983063:QJY983063 QTS983063:QTU983063 RDO983063:RDQ983063 RNK983063:RNM983063 RXG983063:RXI983063 SHC983063:SHE983063 SQY983063:SRA983063 TAU983063:TAW983063 TKQ983063:TKS983063 TUM983063:TUO983063 UEI983063:UEK983063 UOE983063:UOG983063 UYA983063:UYC983063 VHW983063:VHY983063 VRS983063:VRU983063 WBO983063:WBQ983063 WLK983063:WLM983063 WVG983063:WVI983063 C65559:E65559 IU65559:IW65559 SQ65559:SS65559 ACM65559:ACO65559 AMI65559:AMK65559 AWE65559:AWG65559 BGA65559:BGC65559 BPW65559:BPY65559 BZS65559:BZU65559 CJO65559:CJQ65559 CTK65559:CTM65559 DDG65559:DDI65559 DNC65559:DNE65559 DWY65559:DXA65559 EGU65559:EGW65559 EQQ65559:EQS65559 FAM65559:FAO65559 FKI65559:FKK65559 FUE65559:FUG65559 GEA65559:GEC65559 GNW65559:GNY65559 GXS65559:GXU65559 HHO65559:HHQ65559 HRK65559:HRM65559 IBG65559:IBI65559 ILC65559:ILE65559 IUY65559:IVA65559 JEU65559:JEW65559 JOQ65559:JOS65559 JYM65559:JYO65559 KII65559:KIK65559 KSE65559:KSG65559 LCA65559:LCC65559 LLW65559:LLY65559 LVS65559:LVU65559 MFO65559:MFQ65559 MPK65559:MPM65559 MZG65559:MZI65559 NJC65559:NJE65559 NSY65559:NTA65559 OCU65559:OCW65559 OMQ65559:OMS65559 OWM65559:OWO65559 PGI65559:PGK65559 PQE65559:PQG65559 QAA65559:QAC65559 QJW65559:QJY65559 QTS65559:QTU65559 RDO65559:RDQ65559 RNK65559:RNM65559 RXG65559:RXI65559 SHC65559:SHE65559 SQY65559:SRA65559 TAU65559:TAW65559 TKQ65559:TKS65559 TUM65559:TUO65559 UEI65559:UEK65559 UOE65559:UOG65559 UYA65559:UYC65559 VHW65559:VHY65559 VRS65559:VRU65559 WBO65559:WBQ65559 WLK65559:WLM65559 WVG65559:WVI65559 C131095:E131095 IU131095:IW131095 SQ131095:SS131095 ACM131095:ACO131095 AMI131095:AMK131095 AWE131095:AWG131095 BGA131095:BGC131095 BPW131095:BPY131095 BZS131095:BZU131095 CJO131095:CJQ131095 CTK131095:CTM131095 DDG131095:DDI131095 DNC131095:DNE131095 DWY131095:DXA131095 EGU131095:EGW131095 EQQ131095:EQS131095 FAM131095:FAO131095 FKI131095:FKK131095 FUE131095:FUG131095 GEA131095:GEC131095 GNW131095:GNY131095 GXS131095:GXU131095 HHO131095:HHQ131095 HRK131095:HRM131095 IBG131095:IBI131095 ILC131095:ILE131095 IUY131095:IVA131095 JEU131095:JEW131095 JOQ131095:JOS131095 JYM131095:JYO131095 KII131095:KIK131095 KSE131095:KSG131095 LCA131095:LCC131095 LLW131095:LLY131095 LVS131095:LVU131095 MFO131095:MFQ131095 MPK131095:MPM131095 MZG131095:MZI131095 NJC131095:NJE131095 NSY131095:NTA131095 OCU131095:OCW131095 OMQ131095:OMS131095 OWM131095:OWO131095 PGI131095:PGK131095 PQE131095:PQG131095 QAA131095:QAC131095 QJW131095:QJY131095 QTS131095:QTU131095 RDO131095:RDQ131095 RNK131095:RNM131095 RXG131095:RXI131095 SHC131095:SHE131095 SQY131095:SRA131095 TAU131095:TAW131095 TKQ131095:TKS131095 TUM131095:TUO131095 UEI131095:UEK131095 UOE131095:UOG131095 UYA131095:UYC131095 VHW131095:VHY131095 VRS131095:VRU131095 WBO131095:WBQ131095 WLK131095:WLM131095 WVG131095:WVI131095 C196631:E196631 IU196631:IW196631 SQ196631:SS196631 ACM196631:ACO196631 AMI196631:AMK196631 AWE196631:AWG196631 BGA196631:BGC196631 BPW196631:BPY196631 BZS196631:BZU196631 CJO196631:CJQ196631 CTK196631:CTM196631 DDG196631:DDI196631 DNC196631:DNE196631 DWY196631:DXA196631 EGU196631:EGW196631 EQQ196631:EQS196631 FAM196631:FAO196631 FKI196631:FKK196631 FUE196631:FUG196631 GEA196631:GEC196631 GNW196631:GNY196631 GXS196631:GXU196631 HHO196631:HHQ196631 HRK196631:HRM196631 IBG196631:IBI196631 ILC196631:ILE196631 IUY196631:IVA196631 JEU196631:JEW196631 JOQ196631:JOS196631 JYM196631:JYO196631 KII196631:KIK196631 KSE196631:KSG196631 LCA196631:LCC196631 LLW196631:LLY196631 LVS196631:LVU196631 MFO196631:MFQ196631 MPK196631:MPM196631 MZG196631:MZI196631 NJC196631:NJE196631 NSY196631:NTA196631 OCU196631:OCW196631 OMQ196631:OMS196631 OWM196631:OWO196631 PGI196631:PGK196631 PQE196631:PQG196631 QAA196631:QAC196631 QJW196631:QJY196631 QTS196631:QTU196631 RDO196631:RDQ196631 RNK196631:RNM196631 RXG196631:RXI196631 SHC196631:SHE196631 SQY196631:SRA196631 TAU196631:TAW196631 TKQ196631:TKS196631 TUM196631:TUO196631 UEI196631:UEK196631 UOE196631:UOG196631 UYA196631:UYC196631 VHW196631:VHY196631 VRS196631:VRU196631 WBO196631:WBQ196631 WLK196631:WLM196631 WVG196631:WVI196631 C262167:E262167 IU262167:IW262167 SQ262167:SS262167 ACM262167:ACO262167 AMI262167:AMK262167 AWE262167:AWG262167 BGA262167:BGC262167 BPW262167:BPY262167 BZS262167:BZU262167 CJO262167:CJQ262167 CTK262167:CTM262167 DDG262167:DDI262167 DNC262167:DNE262167 DWY262167:DXA262167 EGU262167:EGW262167 EQQ262167:EQS262167 FAM262167:FAO262167 FKI262167:FKK262167 FUE262167:FUG262167 GEA262167:GEC262167 GNW262167:GNY262167 GXS262167:GXU262167 HHO262167:HHQ262167 HRK262167:HRM262167 IBG262167:IBI262167 ILC262167:ILE262167 IUY262167:IVA262167 JEU262167:JEW262167 JOQ262167:JOS262167 JYM262167:JYO262167 KII262167:KIK262167 KSE262167:KSG262167 LCA262167:LCC262167 LLW262167:LLY262167 LVS262167:LVU262167 MFO262167:MFQ262167 MPK262167:MPM262167 MZG262167:MZI262167 NJC262167:NJE262167 NSY262167:NTA262167 OCU262167:OCW262167 OMQ262167:OMS262167 OWM262167:OWO262167 PGI262167:PGK262167 PQE262167:PQG262167 QAA262167:QAC262167 QJW262167:QJY262167 QTS262167:QTU262167 RDO262167:RDQ262167 RNK262167:RNM262167 RXG262167:RXI262167 SHC262167:SHE262167 SQY262167:SRA262167 TAU262167:TAW262167 TKQ262167:TKS262167 TUM262167:TUO262167 UEI262167:UEK262167 UOE262167:UOG262167 UYA262167:UYC262167 VHW262167:VHY262167 VRS262167:VRU262167 WBO262167:WBQ262167 WLK262167:WLM262167 WVG262167:WVI262167 C327703:E327703 IU327703:IW327703 SQ327703:SS327703 ACM327703:ACO327703 AMI327703:AMK327703 AWE327703:AWG327703 BGA327703:BGC327703 BPW327703:BPY327703 BZS327703:BZU327703 CJO327703:CJQ327703 CTK327703:CTM327703 DDG327703:DDI327703 DNC327703:DNE327703 DWY327703:DXA327703 EGU327703:EGW327703 EQQ327703:EQS327703 FAM327703:FAO327703 FKI327703:FKK327703 FUE327703:FUG327703 GEA327703:GEC327703 GNW327703:GNY327703 GXS327703:GXU327703 HHO327703:HHQ327703 HRK327703:HRM327703 IBG327703:IBI327703 ILC327703:ILE327703 IUY327703:IVA327703 JEU327703:JEW327703 JOQ327703:JOS327703 JYM327703:JYO327703 KII327703:KIK327703 KSE327703:KSG327703 LCA327703:LCC327703 LLW327703:LLY327703 LVS327703:LVU327703 MFO327703:MFQ327703 MPK327703:MPM327703 MZG327703:MZI327703 NJC327703:NJE327703 NSY327703:NTA327703 OCU327703:OCW327703 OMQ327703:OMS327703 OWM327703:OWO327703 PGI327703:PGK327703 PQE327703:PQG327703 QAA327703:QAC327703 QJW327703:QJY327703 QTS327703:QTU327703 RDO327703:RDQ327703 RNK327703:RNM327703 RXG327703:RXI327703 SHC327703:SHE327703 SQY327703:SRA327703 TAU327703:TAW327703 TKQ327703:TKS327703 TUM327703:TUO327703 UEI327703:UEK327703 UOE327703:UOG327703 UYA327703:UYC327703 VHW327703:VHY327703 VRS327703:VRU327703 WBO327703:WBQ327703 WLK327703:WLM327703 WVG327703:WVI327703 C393239:E393239 IU393239:IW393239 SQ393239:SS393239 ACM393239:ACO393239 AMI393239:AMK393239 AWE393239:AWG393239 BGA393239:BGC393239 BPW393239:BPY393239 BZS393239:BZU393239 CJO393239:CJQ393239 CTK393239:CTM393239 DDG393239:DDI393239 DNC393239:DNE393239 DWY393239:DXA393239 EGU393239:EGW393239 EQQ393239:EQS393239 FAM393239:FAO393239 FKI393239:FKK393239 FUE393239:FUG393239 GEA393239:GEC393239 GNW393239:GNY393239 GXS393239:GXU393239 HHO393239:HHQ393239 HRK393239:HRM393239 IBG393239:IBI393239 ILC393239:ILE393239 IUY393239:IVA393239 JEU393239:JEW393239 JOQ393239:JOS393239 JYM393239:JYO393239 KII393239:KIK393239 KSE393239:KSG393239 LCA393239:LCC393239 LLW393239:LLY393239 LVS393239:LVU393239 MFO393239:MFQ393239 MPK393239:MPM393239 MZG393239:MZI393239 NJC393239:NJE393239 NSY393239:NTA393239 OCU393239:OCW393239 OMQ393239:OMS393239 OWM393239:OWO393239 PGI393239:PGK393239 PQE393239:PQG393239 QAA393239:QAC393239 QJW393239:QJY393239 QTS393239:QTU393239 RDO393239:RDQ393239 RNK393239:RNM393239 RXG393239:RXI393239 SHC393239:SHE393239 SQY393239:SRA393239 TAU393239:TAW393239 TKQ393239:TKS393239 TUM393239:TUO393239 UEI393239:UEK393239 UOE393239:UOG393239 UYA393239:UYC393239 VHW393239:VHY393239 VRS393239:VRU393239 WBO393239:WBQ393239 WLK393239:WLM393239 WVG393239:WVI393239 C458775:E458775 IU458775:IW458775 SQ458775:SS458775 ACM458775:ACO458775 AMI458775:AMK458775 AWE458775:AWG458775 BGA458775:BGC458775 BPW458775:BPY458775 BZS458775:BZU458775 CJO458775:CJQ458775 CTK458775:CTM458775 DDG458775:DDI458775 DNC458775:DNE458775 DWY458775:DXA458775 EGU458775:EGW458775 EQQ458775:EQS458775 FAM458775:FAO458775 FKI458775:FKK458775 FUE458775:FUG458775 GEA458775:GEC458775 GNW458775:GNY458775 GXS458775:GXU458775 HHO458775:HHQ458775 HRK458775:HRM458775 IBG458775:IBI458775 ILC458775:ILE458775 IUY458775:IVA458775 JEU458775:JEW458775 JOQ458775:JOS458775 JYM458775:JYO458775 KII458775:KIK458775 KSE458775:KSG458775 LCA458775:LCC458775 LLW458775:LLY458775 LVS458775:LVU458775 MFO458775:MFQ458775 MPK458775:MPM458775 MZG458775:MZI458775 NJC458775:NJE458775 NSY458775:NTA458775 OCU458775:OCW458775 OMQ458775:OMS458775 OWM458775:OWO458775 PGI458775:PGK458775 PQE458775:PQG458775 QAA458775:QAC458775 QJW458775:QJY458775 QTS458775:QTU458775 RDO458775:RDQ458775 RNK458775:RNM458775 RXG458775:RXI458775 SHC458775:SHE458775 SQY458775:SRA458775 TAU458775:TAW458775 TKQ458775:TKS458775 TUM458775:TUO458775 UEI458775:UEK458775 UOE458775:UOG458775 UYA458775:UYC458775 VHW458775:VHY458775 VRS458775:VRU458775 WBO458775:WBQ458775 WLK458775:WLM458775 WVG458775:WVI458775 C524311:E524311 IU524311:IW524311 SQ524311:SS524311 ACM524311:ACO524311 AMI524311:AMK524311 AWE524311:AWG524311 BGA524311:BGC524311 BPW524311:BPY524311 BZS524311:BZU524311 CJO524311:CJQ524311 CTK524311:CTM524311 DDG524311:DDI524311 DNC524311:DNE524311 DWY524311:DXA524311 EGU524311:EGW524311 EQQ524311:EQS524311 FAM524311:FAO524311 FKI524311:FKK524311 FUE524311:FUG524311 GEA524311:GEC524311 GNW524311:GNY524311 GXS524311:GXU524311 HHO524311:HHQ524311 HRK524311:HRM524311 IBG524311:IBI524311 ILC524311:ILE524311 IUY524311:IVA524311 JEU524311:JEW524311 JOQ524311:JOS524311 JYM524311:JYO524311 KII524311:KIK524311 KSE524311:KSG524311 LCA524311:LCC524311 LLW524311:LLY524311 LVS524311:LVU524311 MFO524311:MFQ524311 MPK524311:MPM524311 MZG524311:MZI524311 NJC524311:NJE524311 NSY524311:NTA524311 OCU524311:OCW524311 OMQ524311:OMS524311 OWM524311:OWO524311 PGI524311:PGK524311 PQE524311:PQG524311 QAA524311:QAC524311 QJW524311:QJY524311 QTS524311:QTU524311 RDO524311:RDQ524311 RNK524311:RNM524311 RXG524311:RXI524311 SHC524311:SHE524311 SQY524311:SRA524311 TAU524311:TAW524311 TKQ524311:TKS524311 TUM524311:TUO524311 UEI524311:UEK524311 UOE524311:UOG524311 UYA524311:UYC524311 VHW524311:VHY524311 VRS524311:VRU524311 WBO524311:WBQ524311 WLK524311:WLM524311 WVG524311:WVI524311 C589847:E589847 IU589847:IW589847 SQ589847:SS589847 ACM589847:ACO589847 AMI589847:AMK589847 AWE589847:AWG589847 BGA589847:BGC589847 BPW589847:BPY589847 BZS589847:BZU589847 CJO589847:CJQ589847 CTK589847:CTM589847 DDG589847:DDI589847 DNC589847:DNE589847 DWY589847:DXA589847 EGU589847:EGW589847 EQQ589847:EQS589847 FAM589847:FAO589847 FKI589847:FKK589847 FUE589847:FUG589847 GEA589847:GEC589847 GNW589847:GNY589847 GXS589847:GXU589847 HHO589847:HHQ589847 HRK589847:HRM589847 IBG589847:IBI589847 ILC589847:ILE589847 IUY589847:IVA589847 JEU589847:JEW589847 JOQ589847:JOS589847 JYM589847:JYO589847 KII589847:KIK589847 KSE589847:KSG589847 LCA589847:LCC589847 LLW589847:LLY589847 LVS589847:LVU589847 MFO589847:MFQ589847 MPK589847:MPM589847 MZG589847:MZI589847 NJC589847:NJE589847 NSY589847:NTA589847 OCU589847:OCW589847 OMQ589847:OMS589847 OWM589847:OWO589847 PGI589847:PGK589847 PQE589847:PQG589847 QAA589847:QAC589847 QJW589847:QJY589847 QTS589847:QTU589847 RDO589847:RDQ589847 RNK589847:RNM589847 RXG589847:RXI589847 SHC589847:SHE589847 SQY589847:SRA589847 TAU589847:TAW589847 TKQ589847:TKS589847 TUM589847:TUO589847 UEI589847:UEK589847 UOE589847:UOG589847 UYA589847:UYC589847 VHW589847:VHY589847 VRS589847:VRU589847 WBO589847:WBQ589847 WLK589847:WLM589847 WVG589847:WVI589847 C655383:E655383 IU655383:IW655383 SQ655383:SS655383 ACM655383:ACO655383 AMI655383:AMK655383 AWE655383:AWG655383 BGA655383:BGC655383 BPW655383:BPY655383 BZS655383:BZU655383 CJO655383:CJQ655383 CTK655383:CTM655383 DDG655383:DDI655383 DNC655383:DNE655383 DWY655383:DXA655383 EGU655383:EGW655383 EQQ655383:EQS655383 FAM655383:FAO655383 FKI655383:FKK655383 FUE655383:FUG655383 GEA655383:GEC655383 GNW655383:GNY655383 GXS655383:GXU655383 HHO655383:HHQ655383 HRK655383:HRM655383 IBG655383:IBI655383 ILC655383:ILE655383 IUY655383:IVA655383 JEU655383:JEW655383 JOQ655383:JOS655383 JYM655383:JYO655383 KII655383:KIK655383 KSE655383:KSG655383 LCA655383:LCC655383 LLW655383:LLY655383 LVS655383:LVU655383 MFO655383:MFQ655383 MPK655383:MPM655383 MZG655383:MZI655383 NJC655383:NJE655383 NSY655383:NTA655383 OCU655383:OCW655383 OMQ655383:OMS655383 OWM655383:OWO655383 PGI655383:PGK655383 PQE655383:PQG655383 QAA655383:QAC655383 QJW655383:QJY655383 QTS655383:QTU655383 RDO655383:RDQ655383 RNK655383:RNM655383 RXG655383:RXI655383 SHC655383:SHE655383 SQY655383:SRA655383 TAU655383:TAW655383 TKQ655383:TKS655383 TUM655383:TUO655383 UEI655383:UEK655383 UOE655383:UOG655383 UYA655383:UYC655383 VHW655383:VHY655383 VRS655383:VRU655383 WBO655383:WBQ655383 WLK655383:WLM655383 WVG655383:WVI655383 C720919:E720919 IU720919:IW720919 SQ720919:SS720919 ACM720919:ACO720919 AMI720919:AMK720919 AWE720919:AWG720919 BGA720919:BGC720919 BPW720919:BPY720919 BZS720919:BZU720919 CJO720919:CJQ720919 CTK720919:CTM720919 DDG720919:DDI720919 DNC720919:DNE720919 DWY720919:DXA720919 EGU720919:EGW720919 EQQ720919:EQS720919 FAM720919:FAO720919 FKI720919:FKK720919 FUE720919:FUG720919 GEA720919:GEC720919 GNW720919:GNY720919 GXS720919:GXU720919 HHO720919:HHQ720919 HRK720919:HRM720919 IBG720919:IBI720919 ILC720919:ILE720919 IUY720919:IVA720919 JEU720919:JEW720919 JOQ720919:JOS720919 JYM720919:JYO720919 KII720919:KIK720919 KSE720919:KSG720919 LCA720919:LCC720919 LLW720919:LLY720919 LVS720919:LVU720919 MFO720919:MFQ720919 MPK720919:MPM720919 MZG720919:MZI720919 NJC720919:NJE720919 NSY720919:NTA720919 OCU720919:OCW720919 OMQ720919:OMS720919 OWM720919:OWO720919 PGI720919:PGK720919 PQE720919:PQG720919 QAA720919:QAC720919 QJW720919:QJY720919 QTS720919:QTU720919 RDO720919:RDQ720919 RNK720919:RNM720919 RXG720919:RXI720919 SHC720919:SHE720919 SQY720919:SRA720919 TAU720919:TAW720919 TKQ720919:TKS720919 TUM720919:TUO720919 UEI720919:UEK720919 UOE720919:UOG720919 UYA720919:UYC720919 VHW720919:VHY720919 VRS720919:VRU720919 WBO720919:WBQ720919 WLK720919:WLM720919 WVG720919:WVI720919 C786455:E786455 IU786455:IW786455 SQ786455:SS786455 ACM786455:ACO786455 AMI786455:AMK786455 AWE786455:AWG786455 BGA786455:BGC786455 BPW786455:BPY786455 BZS786455:BZU786455 CJO786455:CJQ786455 CTK786455:CTM786455 DDG786455:DDI786455 DNC786455:DNE786455 DWY786455:DXA786455 EGU786455:EGW786455 EQQ786455:EQS786455 FAM786455:FAO786455 FKI786455:FKK786455 FUE786455:FUG786455 GEA786455:GEC786455 GNW786455:GNY786455 GXS786455:GXU786455 HHO786455:HHQ786455 HRK786455:HRM786455 IBG786455:IBI786455 ILC786455:ILE786455 IUY786455:IVA786455 JEU786455:JEW786455 JOQ786455:JOS786455 JYM786455:JYO786455 KII786455:KIK786455 KSE786455:KSG786455 LCA786455:LCC786455 LLW786455:LLY786455 LVS786455:LVU786455 MFO786455:MFQ786455 MPK786455:MPM786455 MZG786455:MZI786455 NJC786455:NJE786455 NSY786455:NTA786455 OCU786455:OCW786455 OMQ786455:OMS786455 OWM786455:OWO786455 PGI786455:PGK786455 PQE786455:PQG786455 QAA786455:QAC786455 QJW786455:QJY786455 QTS786455:QTU786455 RDO786455:RDQ786455 RNK786455:RNM786455 RXG786455:RXI786455 SHC786455:SHE786455 SQY786455:SRA786455 TAU786455:TAW786455 TKQ786455:TKS786455 TUM786455:TUO786455 UEI786455:UEK786455 UOE786455:UOG786455 UYA786455:UYC786455 VHW786455:VHY786455 VRS786455:VRU786455 WBO786455:WBQ786455 WLK786455:WLM786455 WVG786455:WVI786455 C851991:E851991 IU851991:IW851991 SQ851991:SS851991 ACM851991:ACO851991 AMI851991:AMK851991 AWE851991:AWG851991 BGA851991:BGC851991 BPW851991:BPY851991 BZS851991:BZU851991 CJO851991:CJQ851991 CTK851991:CTM851991 DDG851991:DDI851991 DNC851991:DNE851991 DWY851991:DXA851991 EGU851991:EGW851991 EQQ851991:EQS851991 FAM851991:FAO851991 FKI851991:FKK851991 FUE851991:FUG851991 GEA851991:GEC851991 GNW851991:GNY851991 GXS851991:GXU851991 HHO851991:HHQ851991 HRK851991:HRM851991 IBG851991:IBI851991 ILC851991:ILE851991 IUY851991:IVA851991 JEU851991:JEW851991 JOQ851991:JOS851991 JYM851991:JYO851991 KII851991:KIK851991 KSE851991:KSG851991 LCA851991:LCC851991 LLW851991:LLY851991 LVS851991:LVU851991 MFO851991:MFQ851991 MPK851991:MPM851991 MZG851991:MZI851991 NJC851991:NJE851991 NSY851991:NTA851991 OCU851991:OCW851991 OMQ851991:OMS851991 OWM851991:OWO851991 PGI851991:PGK851991 PQE851991:PQG851991 QAA851991:QAC851991 QJW851991:QJY851991 QTS851991:QTU851991 RDO851991:RDQ851991 RNK851991:RNM851991 RXG851991:RXI851991 SHC851991:SHE851991 SQY851991:SRA851991 TAU851991:TAW851991 TKQ851991:TKS851991 TUM851991:TUO851991 UEI851991:UEK851991 UOE851991:UOG851991 UYA851991:UYC851991 VHW851991:VHY851991 VRS851991:VRU851991 WBO851991:WBQ851991 WLK851991:WLM851991 WVG851991:WVI851991 C917527:E917527 IU917527:IW917527 SQ917527:SS917527 ACM917527:ACO917527 AMI917527:AMK917527 AWE917527:AWG917527 BGA917527:BGC917527 BPW917527:BPY917527 BZS917527:BZU917527 CJO917527:CJQ917527 CTK917527:CTM917527 DDG917527:DDI917527 DNC917527:DNE917527 DWY917527:DXA917527 EGU917527:EGW917527 EQQ917527:EQS917527 FAM917527:FAO917527 FKI917527:FKK917527 FUE917527:FUG917527 GEA917527:GEC917527 GNW917527:GNY917527 GXS917527:GXU917527 HHO917527:HHQ917527 HRK917527:HRM917527 IBG917527:IBI917527 ILC917527:ILE917527 IUY917527:IVA917527 JEU917527:JEW917527 JOQ917527:JOS917527 JYM917527:JYO917527 KII917527:KIK917527 KSE917527:KSG917527 LCA917527:LCC917527 LLW917527:LLY917527 LVS917527:LVU917527 MFO917527:MFQ917527 MPK917527:MPM917527 MZG917527:MZI917527 NJC917527:NJE917527 NSY917527:NTA917527 OCU917527:OCW917527 OMQ917527:OMS917527 OWM917527:OWO917527 PGI917527:PGK917527 PQE917527:PQG917527 QAA917527:QAC917527 QJW917527:QJY917527 QTS917527:QTU917527 RDO917527:RDQ917527 RNK917527:RNM917527 RXG917527:RXI917527 SHC917527:SHE917527 SQY917527:SRA917527 TAU917527:TAW917527 TKQ917527:TKS917527 TUM917527:TUO917527 UEI917527:UEK917527 UOE917527:UOG917527 UYA917527:UYC917527 VHW917527:VHY917527 VRS917527:VRU917527 WBO917527:WBQ917527 WLK917527:WLM917527 WVG917527:WVI917527">
      <formula1>",天然木材"</formula1>
    </dataValidation>
    <dataValidation type="list" allowBlank="1" showInputMessage="1" sqref="WVG983078:WVI983078 IV79:IX79 SR79:ST79 ACN79:ACP79 AMJ79:AML79 AWF79:AWH79 BGB79:BGD79 BPX79:BPZ79 BZT79:BZV79 CJP79:CJR79 CTL79:CTN79 DDH79:DDJ79 DND79:DNF79 DWZ79:DXB79 EGV79:EGX79 EQR79:EQT79 FAN79:FAP79 FKJ79:FKL79 FUF79:FUH79 GEB79:GED79 GNX79:GNZ79 GXT79:GXV79 HHP79:HHR79 HRL79:HRN79 IBH79:IBJ79 ILD79:ILF79 IUZ79:IVB79 JEV79:JEX79 JOR79:JOT79 JYN79:JYP79 KIJ79:KIL79 KSF79:KSH79 LCB79:LCD79 LLX79:LLZ79 LVT79:LVV79 MFP79:MFR79 MPL79:MPN79 MZH79:MZJ79 NJD79:NJF79 NSZ79:NTB79 OCV79:OCX79 OMR79:OMT79 OWN79:OWP79 PGJ79:PGL79 PQF79:PQH79 QAB79:QAD79 QJX79:QJZ79 QTT79:QTV79 RDP79:RDR79 RNL79:RNN79 RXH79:RXJ79 SHD79:SHF79 SQZ79:SRB79 TAV79:TAX79 TKR79:TKT79 TUN79:TUP79 UEJ79:UEL79 UOF79:UOH79 UYB79:UYD79 VHX79:VHZ79 VRT79:VRV79 WBP79:WBR79 WLL79:WLN79 WVH79:WVJ79 C65574:E65574 IU65574:IW65574 SQ65574:SS65574 ACM65574:ACO65574 AMI65574:AMK65574 AWE65574:AWG65574 BGA65574:BGC65574 BPW65574:BPY65574 BZS65574:BZU65574 CJO65574:CJQ65574 CTK65574:CTM65574 DDG65574:DDI65574 DNC65574:DNE65574 DWY65574:DXA65574 EGU65574:EGW65574 EQQ65574:EQS65574 FAM65574:FAO65574 FKI65574:FKK65574 FUE65574:FUG65574 GEA65574:GEC65574 GNW65574:GNY65574 GXS65574:GXU65574 HHO65574:HHQ65574 HRK65574:HRM65574 IBG65574:IBI65574 ILC65574:ILE65574 IUY65574:IVA65574 JEU65574:JEW65574 JOQ65574:JOS65574 JYM65574:JYO65574 KII65574:KIK65574 KSE65574:KSG65574 LCA65574:LCC65574 LLW65574:LLY65574 LVS65574:LVU65574 MFO65574:MFQ65574 MPK65574:MPM65574 MZG65574:MZI65574 NJC65574:NJE65574 NSY65574:NTA65574 OCU65574:OCW65574 OMQ65574:OMS65574 OWM65574:OWO65574 PGI65574:PGK65574 PQE65574:PQG65574 QAA65574:QAC65574 QJW65574:QJY65574 QTS65574:QTU65574 RDO65574:RDQ65574 RNK65574:RNM65574 RXG65574:RXI65574 SHC65574:SHE65574 SQY65574:SRA65574 TAU65574:TAW65574 TKQ65574:TKS65574 TUM65574:TUO65574 UEI65574:UEK65574 UOE65574:UOG65574 UYA65574:UYC65574 VHW65574:VHY65574 VRS65574:VRU65574 WBO65574:WBQ65574 WLK65574:WLM65574 WVG65574:WVI65574 C131110:E131110 IU131110:IW131110 SQ131110:SS131110 ACM131110:ACO131110 AMI131110:AMK131110 AWE131110:AWG131110 BGA131110:BGC131110 BPW131110:BPY131110 BZS131110:BZU131110 CJO131110:CJQ131110 CTK131110:CTM131110 DDG131110:DDI131110 DNC131110:DNE131110 DWY131110:DXA131110 EGU131110:EGW131110 EQQ131110:EQS131110 FAM131110:FAO131110 FKI131110:FKK131110 FUE131110:FUG131110 GEA131110:GEC131110 GNW131110:GNY131110 GXS131110:GXU131110 HHO131110:HHQ131110 HRK131110:HRM131110 IBG131110:IBI131110 ILC131110:ILE131110 IUY131110:IVA131110 JEU131110:JEW131110 JOQ131110:JOS131110 JYM131110:JYO131110 KII131110:KIK131110 KSE131110:KSG131110 LCA131110:LCC131110 LLW131110:LLY131110 LVS131110:LVU131110 MFO131110:MFQ131110 MPK131110:MPM131110 MZG131110:MZI131110 NJC131110:NJE131110 NSY131110:NTA131110 OCU131110:OCW131110 OMQ131110:OMS131110 OWM131110:OWO131110 PGI131110:PGK131110 PQE131110:PQG131110 QAA131110:QAC131110 QJW131110:QJY131110 QTS131110:QTU131110 RDO131110:RDQ131110 RNK131110:RNM131110 RXG131110:RXI131110 SHC131110:SHE131110 SQY131110:SRA131110 TAU131110:TAW131110 TKQ131110:TKS131110 TUM131110:TUO131110 UEI131110:UEK131110 UOE131110:UOG131110 UYA131110:UYC131110 VHW131110:VHY131110 VRS131110:VRU131110 WBO131110:WBQ131110 WLK131110:WLM131110 WVG131110:WVI131110 C196646:E196646 IU196646:IW196646 SQ196646:SS196646 ACM196646:ACO196646 AMI196646:AMK196646 AWE196646:AWG196646 BGA196646:BGC196646 BPW196646:BPY196646 BZS196646:BZU196646 CJO196646:CJQ196646 CTK196646:CTM196646 DDG196646:DDI196646 DNC196646:DNE196646 DWY196646:DXA196646 EGU196646:EGW196646 EQQ196646:EQS196646 FAM196646:FAO196646 FKI196646:FKK196646 FUE196646:FUG196646 GEA196646:GEC196646 GNW196646:GNY196646 GXS196646:GXU196646 HHO196646:HHQ196646 HRK196646:HRM196646 IBG196646:IBI196646 ILC196646:ILE196646 IUY196646:IVA196646 JEU196646:JEW196646 JOQ196646:JOS196646 JYM196646:JYO196646 KII196646:KIK196646 KSE196646:KSG196646 LCA196646:LCC196646 LLW196646:LLY196646 LVS196646:LVU196646 MFO196646:MFQ196646 MPK196646:MPM196646 MZG196646:MZI196646 NJC196646:NJE196646 NSY196646:NTA196646 OCU196646:OCW196646 OMQ196646:OMS196646 OWM196646:OWO196646 PGI196646:PGK196646 PQE196646:PQG196646 QAA196646:QAC196646 QJW196646:QJY196646 QTS196646:QTU196646 RDO196646:RDQ196646 RNK196646:RNM196646 RXG196646:RXI196646 SHC196646:SHE196646 SQY196646:SRA196646 TAU196646:TAW196646 TKQ196646:TKS196646 TUM196646:TUO196646 UEI196646:UEK196646 UOE196646:UOG196646 UYA196646:UYC196646 VHW196646:VHY196646 VRS196646:VRU196646 WBO196646:WBQ196646 WLK196646:WLM196646 WVG196646:WVI196646 C262182:E262182 IU262182:IW262182 SQ262182:SS262182 ACM262182:ACO262182 AMI262182:AMK262182 AWE262182:AWG262182 BGA262182:BGC262182 BPW262182:BPY262182 BZS262182:BZU262182 CJO262182:CJQ262182 CTK262182:CTM262182 DDG262182:DDI262182 DNC262182:DNE262182 DWY262182:DXA262182 EGU262182:EGW262182 EQQ262182:EQS262182 FAM262182:FAO262182 FKI262182:FKK262182 FUE262182:FUG262182 GEA262182:GEC262182 GNW262182:GNY262182 GXS262182:GXU262182 HHO262182:HHQ262182 HRK262182:HRM262182 IBG262182:IBI262182 ILC262182:ILE262182 IUY262182:IVA262182 JEU262182:JEW262182 JOQ262182:JOS262182 JYM262182:JYO262182 KII262182:KIK262182 KSE262182:KSG262182 LCA262182:LCC262182 LLW262182:LLY262182 LVS262182:LVU262182 MFO262182:MFQ262182 MPK262182:MPM262182 MZG262182:MZI262182 NJC262182:NJE262182 NSY262182:NTA262182 OCU262182:OCW262182 OMQ262182:OMS262182 OWM262182:OWO262182 PGI262182:PGK262182 PQE262182:PQG262182 QAA262182:QAC262182 QJW262182:QJY262182 QTS262182:QTU262182 RDO262182:RDQ262182 RNK262182:RNM262182 RXG262182:RXI262182 SHC262182:SHE262182 SQY262182:SRA262182 TAU262182:TAW262182 TKQ262182:TKS262182 TUM262182:TUO262182 UEI262182:UEK262182 UOE262182:UOG262182 UYA262182:UYC262182 VHW262182:VHY262182 VRS262182:VRU262182 WBO262182:WBQ262182 WLK262182:WLM262182 WVG262182:WVI262182 C327718:E327718 IU327718:IW327718 SQ327718:SS327718 ACM327718:ACO327718 AMI327718:AMK327718 AWE327718:AWG327718 BGA327718:BGC327718 BPW327718:BPY327718 BZS327718:BZU327718 CJO327718:CJQ327718 CTK327718:CTM327718 DDG327718:DDI327718 DNC327718:DNE327718 DWY327718:DXA327718 EGU327718:EGW327718 EQQ327718:EQS327718 FAM327718:FAO327718 FKI327718:FKK327718 FUE327718:FUG327718 GEA327718:GEC327718 GNW327718:GNY327718 GXS327718:GXU327718 HHO327718:HHQ327718 HRK327718:HRM327718 IBG327718:IBI327718 ILC327718:ILE327718 IUY327718:IVA327718 JEU327718:JEW327718 JOQ327718:JOS327718 JYM327718:JYO327718 KII327718:KIK327718 KSE327718:KSG327718 LCA327718:LCC327718 LLW327718:LLY327718 LVS327718:LVU327718 MFO327718:MFQ327718 MPK327718:MPM327718 MZG327718:MZI327718 NJC327718:NJE327718 NSY327718:NTA327718 OCU327718:OCW327718 OMQ327718:OMS327718 OWM327718:OWO327718 PGI327718:PGK327718 PQE327718:PQG327718 QAA327718:QAC327718 QJW327718:QJY327718 QTS327718:QTU327718 RDO327718:RDQ327718 RNK327718:RNM327718 RXG327718:RXI327718 SHC327718:SHE327718 SQY327718:SRA327718 TAU327718:TAW327718 TKQ327718:TKS327718 TUM327718:TUO327718 UEI327718:UEK327718 UOE327718:UOG327718 UYA327718:UYC327718 VHW327718:VHY327718 VRS327718:VRU327718 WBO327718:WBQ327718 WLK327718:WLM327718 WVG327718:WVI327718 C393254:E393254 IU393254:IW393254 SQ393254:SS393254 ACM393254:ACO393254 AMI393254:AMK393254 AWE393254:AWG393254 BGA393254:BGC393254 BPW393254:BPY393254 BZS393254:BZU393254 CJO393254:CJQ393254 CTK393254:CTM393254 DDG393254:DDI393254 DNC393254:DNE393254 DWY393254:DXA393254 EGU393254:EGW393254 EQQ393254:EQS393254 FAM393254:FAO393254 FKI393254:FKK393254 FUE393254:FUG393254 GEA393254:GEC393254 GNW393254:GNY393254 GXS393254:GXU393254 HHO393254:HHQ393254 HRK393254:HRM393254 IBG393254:IBI393254 ILC393254:ILE393254 IUY393254:IVA393254 JEU393254:JEW393254 JOQ393254:JOS393254 JYM393254:JYO393254 KII393254:KIK393254 KSE393254:KSG393254 LCA393254:LCC393254 LLW393254:LLY393254 LVS393254:LVU393254 MFO393254:MFQ393254 MPK393254:MPM393254 MZG393254:MZI393254 NJC393254:NJE393254 NSY393254:NTA393254 OCU393254:OCW393254 OMQ393254:OMS393254 OWM393254:OWO393254 PGI393254:PGK393254 PQE393254:PQG393254 QAA393254:QAC393254 QJW393254:QJY393254 QTS393254:QTU393254 RDO393254:RDQ393254 RNK393254:RNM393254 RXG393254:RXI393254 SHC393254:SHE393254 SQY393254:SRA393254 TAU393254:TAW393254 TKQ393254:TKS393254 TUM393254:TUO393254 UEI393254:UEK393254 UOE393254:UOG393254 UYA393254:UYC393254 VHW393254:VHY393254 VRS393254:VRU393254 WBO393254:WBQ393254 WLK393254:WLM393254 WVG393254:WVI393254 C458790:E458790 IU458790:IW458790 SQ458790:SS458790 ACM458790:ACO458790 AMI458790:AMK458790 AWE458790:AWG458790 BGA458790:BGC458790 BPW458790:BPY458790 BZS458790:BZU458790 CJO458790:CJQ458790 CTK458790:CTM458790 DDG458790:DDI458790 DNC458790:DNE458790 DWY458790:DXA458790 EGU458790:EGW458790 EQQ458790:EQS458790 FAM458790:FAO458790 FKI458790:FKK458790 FUE458790:FUG458790 GEA458790:GEC458790 GNW458790:GNY458790 GXS458790:GXU458790 HHO458790:HHQ458790 HRK458790:HRM458790 IBG458790:IBI458790 ILC458790:ILE458790 IUY458790:IVA458790 JEU458790:JEW458790 JOQ458790:JOS458790 JYM458790:JYO458790 KII458790:KIK458790 KSE458790:KSG458790 LCA458790:LCC458790 LLW458790:LLY458790 LVS458790:LVU458790 MFO458790:MFQ458790 MPK458790:MPM458790 MZG458790:MZI458790 NJC458790:NJE458790 NSY458790:NTA458790 OCU458790:OCW458790 OMQ458790:OMS458790 OWM458790:OWO458790 PGI458790:PGK458790 PQE458790:PQG458790 QAA458790:QAC458790 QJW458790:QJY458790 QTS458790:QTU458790 RDO458790:RDQ458790 RNK458790:RNM458790 RXG458790:RXI458790 SHC458790:SHE458790 SQY458790:SRA458790 TAU458790:TAW458790 TKQ458790:TKS458790 TUM458790:TUO458790 UEI458790:UEK458790 UOE458790:UOG458790 UYA458790:UYC458790 VHW458790:VHY458790 VRS458790:VRU458790 WBO458790:WBQ458790 WLK458790:WLM458790 WVG458790:WVI458790 C524326:E524326 IU524326:IW524326 SQ524326:SS524326 ACM524326:ACO524326 AMI524326:AMK524326 AWE524326:AWG524326 BGA524326:BGC524326 BPW524326:BPY524326 BZS524326:BZU524326 CJO524326:CJQ524326 CTK524326:CTM524326 DDG524326:DDI524326 DNC524326:DNE524326 DWY524326:DXA524326 EGU524326:EGW524326 EQQ524326:EQS524326 FAM524326:FAO524326 FKI524326:FKK524326 FUE524326:FUG524326 GEA524326:GEC524326 GNW524326:GNY524326 GXS524326:GXU524326 HHO524326:HHQ524326 HRK524326:HRM524326 IBG524326:IBI524326 ILC524326:ILE524326 IUY524326:IVA524326 JEU524326:JEW524326 JOQ524326:JOS524326 JYM524326:JYO524326 KII524326:KIK524326 KSE524326:KSG524326 LCA524326:LCC524326 LLW524326:LLY524326 LVS524326:LVU524326 MFO524326:MFQ524326 MPK524326:MPM524326 MZG524326:MZI524326 NJC524326:NJE524326 NSY524326:NTA524326 OCU524326:OCW524326 OMQ524326:OMS524326 OWM524326:OWO524326 PGI524326:PGK524326 PQE524326:PQG524326 QAA524326:QAC524326 QJW524326:QJY524326 QTS524326:QTU524326 RDO524326:RDQ524326 RNK524326:RNM524326 RXG524326:RXI524326 SHC524326:SHE524326 SQY524326:SRA524326 TAU524326:TAW524326 TKQ524326:TKS524326 TUM524326:TUO524326 UEI524326:UEK524326 UOE524326:UOG524326 UYA524326:UYC524326 VHW524326:VHY524326 VRS524326:VRU524326 WBO524326:WBQ524326 WLK524326:WLM524326 WVG524326:WVI524326 C589862:E589862 IU589862:IW589862 SQ589862:SS589862 ACM589862:ACO589862 AMI589862:AMK589862 AWE589862:AWG589862 BGA589862:BGC589862 BPW589862:BPY589862 BZS589862:BZU589862 CJO589862:CJQ589862 CTK589862:CTM589862 DDG589862:DDI589862 DNC589862:DNE589862 DWY589862:DXA589862 EGU589862:EGW589862 EQQ589862:EQS589862 FAM589862:FAO589862 FKI589862:FKK589862 FUE589862:FUG589862 GEA589862:GEC589862 GNW589862:GNY589862 GXS589862:GXU589862 HHO589862:HHQ589862 HRK589862:HRM589862 IBG589862:IBI589862 ILC589862:ILE589862 IUY589862:IVA589862 JEU589862:JEW589862 JOQ589862:JOS589862 JYM589862:JYO589862 KII589862:KIK589862 KSE589862:KSG589862 LCA589862:LCC589862 LLW589862:LLY589862 LVS589862:LVU589862 MFO589862:MFQ589862 MPK589862:MPM589862 MZG589862:MZI589862 NJC589862:NJE589862 NSY589862:NTA589862 OCU589862:OCW589862 OMQ589862:OMS589862 OWM589862:OWO589862 PGI589862:PGK589862 PQE589862:PQG589862 QAA589862:QAC589862 QJW589862:QJY589862 QTS589862:QTU589862 RDO589862:RDQ589862 RNK589862:RNM589862 RXG589862:RXI589862 SHC589862:SHE589862 SQY589862:SRA589862 TAU589862:TAW589862 TKQ589862:TKS589862 TUM589862:TUO589862 UEI589862:UEK589862 UOE589862:UOG589862 UYA589862:UYC589862 VHW589862:VHY589862 VRS589862:VRU589862 WBO589862:WBQ589862 WLK589862:WLM589862 WVG589862:WVI589862 C655398:E655398 IU655398:IW655398 SQ655398:SS655398 ACM655398:ACO655398 AMI655398:AMK655398 AWE655398:AWG655398 BGA655398:BGC655398 BPW655398:BPY655398 BZS655398:BZU655398 CJO655398:CJQ655398 CTK655398:CTM655398 DDG655398:DDI655398 DNC655398:DNE655398 DWY655398:DXA655398 EGU655398:EGW655398 EQQ655398:EQS655398 FAM655398:FAO655398 FKI655398:FKK655398 FUE655398:FUG655398 GEA655398:GEC655398 GNW655398:GNY655398 GXS655398:GXU655398 HHO655398:HHQ655398 HRK655398:HRM655398 IBG655398:IBI655398 ILC655398:ILE655398 IUY655398:IVA655398 JEU655398:JEW655398 JOQ655398:JOS655398 JYM655398:JYO655398 KII655398:KIK655398 KSE655398:KSG655398 LCA655398:LCC655398 LLW655398:LLY655398 LVS655398:LVU655398 MFO655398:MFQ655398 MPK655398:MPM655398 MZG655398:MZI655398 NJC655398:NJE655398 NSY655398:NTA655398 OCU655398:OCW655398 OMQ655398:OMS655398 OWM655398:OWO655398 PGI655398:PGK655398 PQE655398:PQG655398 QAA655398:QAC655398 QJW655398:QJY655398 QTS655398:QTU655398 RDO655398:RDQ655398 RNK655398:RNM655398 RXG655398:RXI655398 SHC655398:SHE655398 SQY655398:SRA655398 TAU655398:TAW655398 TKQ655398:TKS655398 TUM655398:TUO655398 UEI655398:UEK655398 UOE655398:UOG655398 UYA655398:UYC655398 VHW655398:VHY655398 VRS655398:VRU655398 WBO655398:WBQ655398 WLK655398:WLM655398 WVG655398:WVI655398 C720934:E720934 IU720934:IW720934 SQ720934:SS720934 ACM720934:ACO720934 AMI720934:AMK720934 AWE720934:AWG720934 BGA720934:BGC720934 BPW720934:BPY720934 BZS720934:BZU720934 CJO720934:CJQ720934 CTK720934:CTM720934 DDG720934:DDI720934 DNC720934:DNE720934 DWY720934:DXA720934 EGU720934:EGW720934 EQQ720934:EQS720934 FAM720934:FAO720934 FKI720934:FKK720934 FUE720934:FUG720934 GEA720934:GEC720934 GNW720934:GNY720934 GXS720934:GXU720934 HHO720934:HHQ720934 HRK720934:HRM720934 IBG720934:IBI720934 ILC720934:ILE720934 IUY720934:IVA720934 JEU720934:JEW720934 JOQ720934:JOS720934 JYM720934:JYO720934 KII720934:KIK720934 KSE720934:KSG720934 LCA720934:LCC720934 LLW720934:LLY720934 LVS720934:LVU720934 MFO720934:MFQ720934 MPK720934:MPM720934 MZG720934:MZI720934 NJC720934:NJE720934 NSY720934:NTA720934 OCU720934:OCW720934 OMQ720934:OMS720934 OWM720934:OWO720934 PGI720934:PGK720934 PQE720934:PQG720934 QAA720934:QAC720934 QJW720934:QJY720934 QTS720934:QTU720934 RDO720934:RDQ720934 RNK720934:RNM720934 RXG720934:RXI720934 SHC720934:SHE720934 SQY720934:SRA720934 TAU720934:TAW720934 TKQ720934:TKS720934 TUM720934:TUO720934 UEI720934:UEK720934 UOE720934:UOG720934 UYA720934:UYC720934 VHW720934:VHY720934 VRS720934:VRU720934 WBO720934:WBQ720934 WLK720934:WLM720934 WVG720934:WVI720934 C786470:E786470 IU786470:IW786470 SQ786470:SS786470 ACM786470:ACO786470 AMI786470:AMK786470 AWE786470:AWG786470 BGA786470:BGC786470 BPW786470:BPY786470 BZS786470:BZU786470 CJO786470:CJQ786470 CTK786470:CTM786470 DDG786470:DDI786470 DNC786470:DNE786470 DWY786470:DXA786470 EGU786470:EGW786470 EQQ786470:EQS786470 FAM786470:FAO786470 FKI786470:FKK786470 FUE786470:FUG786470 GEA786470:GEC786470 GNW786470:GNY786470 GXS786470:GXU786470 HHO786470:HHQ786470 HRK786470:HRM786470 IBG786470:IBI786470 ILC786470:ILE786470 IUY786470:IVA786470 JEU786470:JEW786470 JOQ786470:JOS786470 JYM786470:JYO786470 KII786470:KIK786470 KSE786470:KSG786470 LCA786470:LCC786470 LLW786470:LLY786470 LVS786470:LVU786470 MFO786470:MFQ786470 MPK786470:MPM786470 MZG786470:MZI786470 NJC786470:NJE786470 NSY786470:NTA786470 OCU786470:OCW786470 OMQ786470:OMS786470 OWM786470:OWO786470 PGI786470:PGK786470 PQE786470:PQG786470 QAA786470:QAC786470 QJW786470:QJY786470 QTS786470:QTU786470 RDO786470:RDQ786470 RNK786470:RNM786470 RXG786470:RXI786470 SHC786470:SHE786470 SQY786470:SRA786470 TAU786470:TAW786470 TKQ786470:TKS786470 TUM786470:TUO786470 UEI786470:UEK786470 UOE786470:UOG786470 UYA786470:UYC786470 VHW786470:VHY786470 VRS786470:VRU786470 WBO786470:WBQ786470 WLK786470:WLM786470 WVG786470:WVI786470 C852006:E852006 IU852006:IW852006 SQ852006:SS852006 ACM852006:ACO852006 AMI852006:AMK852006 AWE852006:AWG852006 BGA852006:BGC852006 BPW852006:BPY852006 BZS852006:BZU852006 CJO852006:CJQ852006 CTK852006:CTM852006 DDG852006:DDI852006 DNC852006:DNE852006 DWY852006:DXA852006 EGU852006:EGW852006 EQQ852006:EQS852006 FAM852006:FAO852006 FKI852006:FKK852006 FUE852006:FUG852006 GEA852006:GEC852006 GNW852006:GNY852006 GXS852006:GXU852006 HHO852006:HHQ852006 HRK852006:HRM852006 IBG852006:IBI852006 ILC852006:ILE852006 IUY852006:IVA852006 JEU852006:JEW852006 JOQ852006:JOS852006 JYM852006:JYO852006 KII852006:KIK852006 KSE852006:KSG852006 LCA852006:LCC852006 LLW852006:LLY852006 LVS852006:LVU852006 MFO852006:MFQ852006 MPK852006:MPM852006 MZG852006:MZI852006 NJC852006:NJE852006 NSY852006:NTA852006 OCU852006:OCW852006 OMQ852006:OMS852006 OWM852006:OWO852006 PGI852006:PGK852006 PQE852006:PQG852006 QAA852006:QAC852006 QJW852006:QJY852006 QTS852006:QTU852006 RDO852006:RDQ852006 RNK852006:RNM852006 RXG852006:RXI852006 SHC852006:SHE852006 SQY852006:SRA852006 TAU852006:TAW852006 TKQ852006:TKS852006 TUM852006:TUO852006 UEI852006:UEK852006 UOE852006:UOG852006 UYA852006:UYC852006 VHW852006:VHY852006 VRS852006:VRU852006 WBO852006:WBQ852006 WLK852006:WLM852006 WVG852006:WVI852006 C917542:E917542 IU917542:IW917542 SQ917542:SS917542 ACM917542:ACO917542 AMI917542:AMK917542 AWE917542:AWG917542 BGA917542:BGC917542 BPW917542:BPY917542 BZS917542:BZU917542 CJO917542:CJQ917542 CTK917542:CTM917542 DDG917542:DDI917542 DNC917542:DNE917542 DWY917542:DXA917542 EGU917542:EGW917542 EQQ917542:EQS917542 FAM917542:FAO917542 FKI917542:FKK917542 FUE917542:FUG917542 GEA917542:GEC917542 GNW917542:GNY917542 GXS917542:GXU917542 HHO917542:HHQ917542 HRK917542:HRM917542 IBG917542:IBI917542 ILC917542:ILE917542 IUY917542:IVA917542 JEU917542:JEW917542 JOQ917542:JOS917542 JYM917542:JYO917542 KII917542:KIK917542 KSE917542:KSG917542 LCA917542:LCC917542 LLW917542:LLY917542 LVS917542:LVU917542 MFO917542:MFQ917542 MPK917542:MPM917542 MZG917542:MZI917542 NJC917542:NJE917542 NSY917542:NTA917542 OCU917542:OCW917542 OMQ917542:OMS917542 OWM917542:OWO917542 PGI917542:PGK917542 PQE917542:PQG917542 QAA917542:QAC917542 QJW917542:QJY917542 QTS917542:QTU917542 RDO917542:RDQ917542 RNK917542:RNM917542 RXG917542:RXI917542 SHC917542:SHE917542 SQY917542:SRA917542 TAU917542:TAW917542 TKQ917542:TKS917542 TUM917542:TUO917542 UEI917542:UEK917542 UOE917542:UOG917542 UYA917542:UYC917542 VHW917542:VHY917542 VRS917542:VRU917542 WBO917542:WBQ917542 WLK917542:WLM917542 WVG917542:WVI917542 C983078:E983078 IU983078:IW983078 SQ983078:SS983078 ACM983078:ACO983078 AMI983078:AMK983078 AWE983078:AWG983078 BGA983078:BGC983078 BPW983078:BPY983078 BZS983078:BZU983078 CJO983078:CJQ983078 CTK983078:CTM983078 DDG983078:DDI983078 DNC983078:DNE983078 DWY983078:DXA983078 EGU983078:EGW983078 EQQ983078:EQS983078 FAM983078:FAO983078 FKI983078:FKK983078 FUE983078:FUG983078 GEA983078:GEC983078 GNW983078:GNY983078 GXS983078:GXU983078 HHO983078:HHQ983078 HRK983078:HRM983078 IBG983078:IBI983078 ILC983078:ILE983078 IUY983078:IVA983078 JEU983078:JEW983078 JOQ983078:JOS983078 JYM983078:JYO983078 KII983078:KIK983078 KSE983078:KSG983078 LCA983078:LCC983078 LLW983078:LLY983078 LVS983078:LVU983078 MFO983078:MFQ983078 MPK983078:MPM983078 MZG983078:MZI983078 NJC983078:NJE983078 NSY983078:NTA983078 OCU983078:OCW983078 OMQ983078:OMS983078 OWM983078:OWO983078 PGI983078:PGK983078 PQE983078:PQG983078 QAA983078:QAC983078 QJW983078:QJY983078 QTS983078:QTU983078 RDO983078:RDQ983078 RNK983078:RNM983078 RXG983078:RXI983078 SHC983078:SHE983078 SQY983078:SRA983078 TAU983078:TAW983078 TKQ983078:TKS983078 TUM983078:TUO983078 UEI983078:UEK983078 UOE983078:UOG983078 UYA983078:UYC983078 VHW983078:VHY983078 VRS983078:VRU983078 WBO983078:WBQ983078 WLK983078:WLM983078">
      <formula1>",　,アクリアＵボード24K,アクリアＵボード32K,アクリアウール16K,アクリアウール24K"</formula1>
    </dataValidation>
    <dataValidation type="list" allowBlank="1" showInputMessage="1" sqref="WVG917569:WVI917569 C983105:E983105 IU983105:IW983105 SQ983105:SS983105 ACM983105:ACO983105 AMI983105:AMK983105 AWE983105:AWG983105 BGA983105:BGC983105 BPW983105:BPY983105 BZS983105:BZU983105 CJO983105:CJQ983105 CTK983105:CTM983105 DDG983105:DDI983105 DNC983105:DNE983105 DWY983105:DXA983105 EGU983105:EGW983105 EQQ983105:EQS983105 FAM983105:FAO983105 FKI983105:FKK983105 FUE983105:FUG983105 GEA983105:GEC983105 GNW983105:GNY983105 GXS983105:GXU983105 HHO983105:HHQ983105 HRK983105:HRM983105 IBG983105:IBI983105 ILC983105:ILE983105 IUY983105:IVA983105 JEU983105:JEW983105 JOQ983105:JOS983105 JYM983105:JYO983105 KII983105:KIK983105 KSE983105:KSG983105 LCA983105:LCC983105 LLW983105:LLY983105 LVS983105:LVU983105 MFO983105:MFQ983105 MPK983105:MPM983105 MZG983105:MZI983105 NJC983105:NJE983105 NSY983105:NTA983105 OCU983105:OCW983105 OMQ983105:OMS983105 OWM983105:OWO983105 PGI983105:PGK983105 PQE983105:PQG983105 QAA983105:QAC983105 QJW983105:QJY983105 QTS983105:QTU983105 RDO983105:RDQ983105 RNK983105:RNM983105 RXG983105:RXI983105 SHC983105:SHE983105 SQY983105:SRA983105 TAU983105:TAW983105 TKQ983105:TKS983105 TUM983105:TUO983105 UEI983105:UEK983105 UOE983105:UOG983105 UYA983105:UYC983105 VHW983105:VHY983105 VRS983105:VRU983105 WBO983105:WBQ983105 WLK983105:WLM983105 C65556:E65557 IU65556:IW65557 SQ65556:SS65557 ACM65556:ACO65557 AMI65556:AMK65557 AWE65556:AWG65557 BGA65556:BGC65557 BPW65556:BPY65557 BZS65556:BZU65557 CJO65556:CJQ65557 CTK65556:CTM65557 DDG65556:DDI65557 DNC65556:DNE65557 DWY65556:DXA65557 EGU65556:EGW65557 EQQ65556:EQS65557 FAM65556:FAO65557 FKI65556:FKK65557 FUE65556:FUG65557 GEA65556:GEC65557 GNW65556:GNY65557 GXS65556:GXU65557 HHO65556:HHQ65557 HRK65556:HRM65557 IBG65556:IBI65557 ILC65556:ILE65557 IUY65556:IVA65557 JEU65556:JEW65557 JOQ65556:JOS65557 JYM65556:JYO65557 KII65556:KIK65557 KSE65556:KSG65557 LCA65556:LCC65557 LLW65556:LLY65557 LVS65556:LVU65557 MFO65556:MFQ65557 MPK65556:MPM65557 MZG65556:MZI65557 NJC65556:NJE65557 NSY65556:NTA65557 OCU65556:OCW65557 OMQ65556:OMS65557 OWM65556:OWO65557 PGI65556:PGK65557 PQE65556:PQG65557 QAA65556:QAC65557 QJW65556:QJY65557 QTS65556:QTU65557 RDO65556:RDQ65557 RNK65556:RNM65557 RXG65556:RXI65557 SHC65556:SHE65557 SQY65556:SRA65557 TAU65556:TAW65557 TKQ65556:TKS65557 TUM65556:TUO65557 UEI65556:UEK65557 UOE65556:UOG65557 UYA65556:UYC65557 VHW65556:VHY65557 VRS65556:VRU65557 WBO65556:WBQ65557 WLK65556:WLM65557 WVG65556:WVI65557 C131092:E131093 IU131092:IW131093 SQ131092:SS131093 ACM131092:ACO131093 AMI131092:AMK131093 AWE131092:AWG131093 BGA131092:BGC131093 BPW131092:BPY131093 BZS131092:BZU131093 CJO131092:CJQ131093 CTK131092:CTM131093 DDG131092:DDI131093 DNC131092:DNE131093 DWY131092:DXA131093 EGU131092:EGW131093 EQQ131092:EQS131093 FAM131092:FAO131093 FKI131092:FKK131093 FUE131092:FUG131093 GEA131092:GEC131093 GNW131092:GNY131093 GXS131092:GXU131093 HHO131092:HHQ131093 HRK131092:HRM131093 IBG131092:IBI131093 ILC131092:ILE131093 IUY131092:IVA131093 JEU131092:JEW131093 JOQ131092:JOS131093 JYM131092:JYO131093 KII131092:KIK131093 KSE131092:KSG131093 LCA131092:LCC131093 LLW131092:LLY131093 LVS131092:LVU131093 MFO131092:MFQ131093 MPK131092:MPM131093 MZG131092:MZI131093 NJC131092:NJE131093 NSY131092:NTA131093 OCU131092:OCW131093 OMQ131092:OMS131093 OWM131092:OWO131093 PGI131092:PGK131093 PQE131092:PQG131093 QAA131092:QAC131093 QJW131092:QJY131093 QTS131092:QTU131093 RDO131092:RDQ131093 RNK131092:RNM131093 RXG131092:RXI131093 SHC131092:SHE131093 SQY131092:SRA131093 TAU131092:TAW131093 TKQ131092:TKS131093 TUM131092:TUO131093 UEI131092:UEK131093 UOE131092:UOG131093 UYA131092:UYC131093 VHW131092:VHY131093 VRS131092:VRU131093 WBO131092:WBQ131093 WLK131092:WLM131093 WVG131092:WVI131093 C196628:E196629 IU196628:IW196629 SQ196628:SS196629 ACM196628:ACO196629 AMI196628:AMK196629 AWE196628:AWG196629 BGA196628:BGC196629 BPW196628:BPY196629 BZS196628:BZU196629 CJO196628:CJQ196629 CTK196628:CTM196629 DDG196628:DDI196629 DNC196628:DNE196629 DWY196628:DXA196629 EGU196628:EGW196629 EQQ196628:EQS196629 FAM196628:FAO196629 FKI196628:FKK196629 FUE196628:FUG196629 GEA196628:GEC196629 GNW196628:GNY196629 GXS196628:GXU196629 HHO196628:HHQ196629 HRK196628:HRM196629 IBG196628:IBI196629 ILC196628:ILE196629 IUY196628:IVA196629 JEU196628:JEW196629 JOQ196628:JOS196629 JYM196628:JYO196629 KII196628:KIK196629 KSE196628:KSG196629 LCA196628:LCC196629 LLW196628:LLY196629 LVS196628:LVU196629 MFO196628:MFQ196629 MPK196628:MPM196629 MZG196628:MZI196629 NJC196628:NJE196629 NSY196628:NTA196629 OCU196628:OCW196629 OMQ196628:OMS196629 OWM196628:OWO196629 PGI196628:PGK196629 PQE196628:PQG196629 QAA196628:QAC196629 QJW196628:QJY196629 QTS196628:QTU196629 RDO196628:RDQ196629 RNK196628:RNM196629 RXG196628:RXI196629 SHC196628:SHE196629 SQY196628:SRA196629 TAU196628:TAW196629 TKQ196628:TKS196629 TUM196628:TUO196629 UEI196628:UEK196629 UOE196628:UOG196629 UYA196628:UYC196629 VHW196628:VHY196629 VRS196628:VRU196629 WBO196628:WBQ196629 WLK196628:WLM196629 WVG196628:WVI196629 C262164:E262165 IU262164:IW262165 SQ262164:SS262165 ACM262164:ACO262165 AMI262164:AMK262165 AWE262164:AWG262165 BGA262164:BGC262165 BPW262164:BPY262165 BZS262164:BZU262165 CJO262164:CJQ262165 CTK262164:CTM262165 DDG262164:DDI262165 DNC262164:DNE262165 DWY262164:DXA262165 EGU262164:EGW262165 EQQ262164:EQS262165 FAM262164:FAO262165 FKI262164:FKK262165 FUE262164:FUG262165 GEA262164:GEC262165 GNW262164:GNY262165 GXS262164:GXU262165 HHO262164:HHQ262165 HRK262164:HRM262165 IBG262164:IBI262165 ILC262164:ILE262165 IUY262164:IVA262165 JEU262164:JEW262165 JOQ262164:JOS262165 JYM262164:JYO262165 KII262164:KIK262165 KSE262164:KSG262165 LCA262164:LCC262165 LLW262164:LLY262165 LVS262164:LVU262165 MFO262164:MFQ262165 MPK262164:MPM262165 MZG262164:MZI262165 NJC262164:NJE262165 NSY262164:NTA262165 OCU262164:OCW262165 OMQ262164:OMS262165 OWM262164:OWO262165 PGI262164:PGK262165 PQE262164:PQG262165 QAA262164:QAC262165 QJW262164:QJY262165 QTS262164:QTU262165 RDO262164:RDQ262165 RNK262164:RNM262165 RXG262164:RXI262165 SHC262164:SHE262165 SQY262164:SRA262165 TAU262164:TAW262165 TKQ262164:TKS262165 TUM262164:TUO262165 UEI262164:UEK262165 UOE262164:UOG262165 UYA262164:UYC262165 VHW262164:VHY262165 VRS262164:VRU262165 WBO262164:WBQ262165 WLK262164:WLM262165 WVG262164:WVI262165 C327700:E327701 IU327700:IW327701 SQ327700:SS327701 ACM327700:ACO327701 AMI327700:AMK327701 AWE327700:AWG327701 BGA327700:BGC327701 BPW327700:BPY327701 BZS327700:BZU327701 CJO327700:CJQ327701 CTK327700:CTM327701 DDG327700:DDI327701 DNC327700:DNE327701 DWY327700:DXA327701 EGU327700:EGW327701 EQQ327700:EQS327701 FAM327700:FAO327701 FKI327700:FKK327701 FUE327700:FUG327701 GEA327700:GEC327701 GNW327700:GNY327701 GXS327700:GXU327701 HHO327700:HHQ327701 HRK327700:HRM327701 IBG327700:IBI327701 ILC327700:ILE327701 IUY327700:IVA327701 JEU327700:JEW327701 JOQ327700:JOS327701 JYM327700:JYO327701 KII327700:KIK327701 KSE327700:KSG327701 LCA327700:LCC327701 LLW327700:LLY327701 LVS327700:LVU327701 MFO327700:MFQ327701 MPK327700:MPM327701 MZG327700:MZI327701 NJC327700:NJE327701 NSY327700:NTA327701 OCU327700:OCW327701 OMQ327700:OMS327701 OWM327700:OWO327701 PGI327700:PGK327701 PQE327700:PQG327701 QAA327700:QAC327701 QJW327700:QJY327701 QTS327700:QTU327701 RDO327700:RDQ327701 RNK327700:RNM327701 RXG327700:RXI327701 SHC327700:SHE327701 SQY327700:SRA327701 TAU327700:TAW327701 TKQ327700:TKS327701 TUM327700:TUO327701 UEI327700:UEK327701 UOE327700:UOG327701 UYA327700:UYC327701 VHW327700:VHY327701 VRS327700:VRU327701 WBO327700:WBQ327701 WLK327700:WLM327701 WVG327700:WVI327701 C393236:E393237 IU393236:IW393237 SQ393236:SS393237 ACM393236:ACO393237 AMI393236:AMK393237 AWE393236:AWG393237 BGA393236:BGC393237 BPW393236:BPY393237 BZS393236:BZU393237 CJO393236:CJQ393237 CTK393236:CTM393237 DDG393236:DDI393237 DNC393236:DNE393237 DWY393236:DXA393237 EGU393236:EGW393237 EQQ393236:EQS393237 FAM393236:FAO393237 FKI393236:FKK393237 FUE393236:FUG393237 GEA393236:GEC393237 GNW393236:GNY393237 GXS393236:GXU393237 HHO393236:HHQ393237 HRK393236:HRM393237 IBG393236:IBI393237 ILC393236:ILE393237 IUY393236:IVA393237 JEU393236:JEW393237 JOQ393236:JOS393237 JYM393236:JYO393237 KII393236:KIK393237 KSE393236:KSG393237 LCA393236:LCC393237 LLW393236:LLY393237 LVS393236:LVU393237 MFO393236:MFQ393237 MPK393236:MPM393237 MZG393236:MZI393237 NJC393236:NJE393237 NSY393236:NTA393237 OCU393236:OCW393237 OMQ393236:OMS393237 OWM393236:OWO393237 PGI393236:PGK393237 PQE393236:PQG393237 QAA393236:QAC393237 QJW393236:QJY393237 QTS393236:QTU393237 RDO393236:RDQ393237 RNK393236:RNM393237 RXG393236:RXI393237 SHC393236:SHE393237 SQY393236:SRA393237 TAU393236:TAW393237 TKQ393236:TKS393237 TUM393236:TUO393237 UEI393236:UEK393237 UOE393236:UOG393237 UYA393236:UYC393237 VHW393236:VHY393237 VRS393236:VRU393237 WBO393236:WBQ393237 WLK393236:WLM393237 WVG393236:WVI393237 C458772:E458773 IU458772:IW458773 SQ458772:SS458773 ACM458772:ACO458773 AMI458772:AMK458773 AWE458772:AWG458773 BGA458772:BGC458773 BPW458772:BPY458773 BZS458772:BZU458773 CJO458772:CJQ458773 CTK458772:CTM458773 DDG458772:DDI458773 DNC458772:DNE458773 DWY458772:DXA458773 EGU458772:EGW458773 EQQ458772:EQS458773 FAM458772:FAO458773 FKI458772:FKK458773 FUE458772:FUG458773 GEA458772:GEC458773 GNW458772:GNY458773 GXS458772:GXU458773 HHO458772:HHQ458773 HRK458772:HRM458773 IBG458772:IBI458773 ILC458772:ILE458773 IUY458772:IVA458773 JEU458772:JEW458773 JOQ458772:JOS458773 JYM458772:JYO458773 KII458772:KIK458773 KSE458772:KSG458773 LCA458772:LCC458773 LLW458772:LLY458773 LVS458772:LVU458773 MFO458772:MFQ458773 MPK458772:MPM458773 MZG458772:MZI458773 NJC458772:NJE458773 NSY458772:NTA458773 OCU458772:OCW458773 OMQ458772:OMS458773 OWM458772:OWO458773 PGI458772:PGK458773 PQE458772:PQG458773 QAA458772:QAC458773 QJW458772:QJY458773 QTS458772:QTU458773 RDO458772:RDQ458773 RNK458772:RNM458773 RXG458772:RXI458773 SHC458772:SHE458773 SQY458772:SRA458773 TAU458772:TAW458773 TKQ458772:TKS458773 TUM458772:TUO458773 UEI458772:UEK458773 UOE458772:UOG458773 UYA458772:UYC458773 VHW458772:VHY458773 VRS458772:VRU458773 WBO458772:WBQ458773 WLK458772:WLM458773 WVG458772:WVI458773 C524308:E524309 IU524308:IW524309 SQ524308:SS524309 ACM524308:ACO524309 AMI524308:AMK524309 AWE524308:AWG524309 BGA524308:BGC524309 BPW524308:BPY524309 BZS524308:BZU524309 CJO524308:CJQ524309 CTK524308:CTM524309 DDG524308:DDI524309 DNC524308:DNE524309 DWY524308:DXA524309 EGU524308:EGW524309 EQQ524308:EQS524309 FAM524308:FAO524309 FKI524308:FKK524309 FUE524308:FUG524309 GEA524308:GEC524309 GNW524308:GNY524309 GXS524308:GXU524309 HHO524308:HHQ524309 HRK524308:HRM524309 IBG524308:IBI524309 ILC524308:ILE524309 IUY524308:IVA524309 JEU524308:JEW524309 JOQ524308:JOS524309 JYM524308:JYO524309 KII524308:KIK524309 KSE524308:KSG524309 LCA524308:LCC524309 LLW524308:LLY524309 LVS524308:LVU524309 MFO524308:MFQ524309 MPK524308:MPM524309 MZG524308:MZI524309 NJC524308:NJE524309 NSY524308:NTA524309 OCU524308:OCW524309 OMQ524308:OMS524309 OWM524308:OWO524309 PGI524308:PGK524309 PQE524308:PQG524309 QAA524308:QAC524309 QJW524308:QJY524309 QTS524308:QTU524309 RDO524308:RDQ524309 RNK524308:RNM524309 RXG524308:RXI524309 SHC524308:SHE524309 SQY524308:SRA524309 TAU524308:TAW524309 TKQ524308:TKS524309 TUM524308:TUO524309 UEI524308:UEK524309 UOE524308:UOG524309 UYA524308:UYC524309 VHW524308:VHY524309 VRS524308:VRU524309 WBO524308:WBQ524309 WLK524308:WLM524309 WVG524308:WVI524309 C589844:E589845 IU589844:IW589845 SQ589844:SS589845 ACM589844:ACO589845 AMI589844:AMK589845 AWE589844:AWG589845 BGA589844:BGC589845 BPW589844:BPY589845 BZS589844:BZU589845 CJO589844:CJQ589845 CTK589844:CTM589845 DDG589844:DDI589845 DNC589844:DNE589845 DWY589844:DXA589845 EGU589844:EGW589845 EQQ589844:EQS589845 FAM589844:FAO589845 FKI589844:FKK589845 FUE589844:FUG589845 GEA589844:GEC589845 GNW589844:GNY589845 GXS589844:GXU589845 HHO589844:HHQ589845 HRK589844:HRM589845 IBG589844:IBI589845 ILC589844:ILE589845 IUY589844:IVA589845 JEU589844:JEW589845 JOQ589844:JOS589845 JYM589844:JYO589845 KII589844:KIK589845 KSE589844:KSG589845 LCA589844:LCC589845 LLW589844:LLY589845 LVS589844:LVU589845 MFO589844:MFQ589845 MPK589844:MPM589845 MZG589844:MZI589845 NJC589844:NJE589845 NSY589844:NTA589845 OCU589844:OCW589845 OMQ589844:OMS589845 OWM589844:OWO589845 PGI589844:PGK589845 PQE589844:PQG589845 QAA589844:QAC589845 QJW589844:QJY589845 QTS589844:QTU589845 RDO589844:RDQ589845 RNK589844:RNM589845 RXG589844:RXI589845 SHC589844:SHE589845 SQY589844:SRA589845 TAU589844:TAW589845 TKQ589844:TKS589845 TUM589844:TUO589845 UEI589844:UEK589845 UOE589844:UOG589845 UYA589844:UYC589845 VHW589844:VHY589845 VRS589844:VRU589845 WBO589844:WBQ589845 WLK589844:WLM589845 WVG589844:WVI589845 C655380:E655381 IU655380:IW655381 SQ655380:SS655381 ACM655380:ACO655381 AMI655380:AMK655381 AWE655380:AWG655381 BGA655380:BGC655381 BPW655380:BPY655381 BZS655380:BZU655381 CJO655380:CJQ655381 CTK655380:CTM655381 DDG655380:DDI655381 DNC655380:DNE655381 DWY655380:DXA655381 EGU655380:EGW655381 EQQ655380:EQS655381 FAM655380:FAO655381 FKI655380:FKK655381 FUE655380:FUG655381 GEA655380:GEC655381 GNW655380:GNY655381 GXS655380:GXU655381 HHO655380:HHQ655381 HRK655380:HRM655381 IBG655380:IBI655381 ILC655380:ILE655381 IUY655380:IVA655381 JEU655380:JEW655381 JOQ655380:JOS655381 JYM655380:JYO655381 KII655380:KIK655381 KSE655380:KSG655381 LCA655380:LCC655381 LLW655380:LLY655381 LVS655380:LVU655381 MFO655380:MFQ655381 MPK655380:MPM655381 MZG655380:MZI655381 NJC655380:NJE655381 NSY655380:NTA655381 OCU655380:OCW655381 OMQ655380:OMS655381 OWM655380:OWO655381 PGI655380:PGK655381 PQE655380:PQG655381 QAA655380:QAC655381 QJW655380:QJY655381 QTS655380:QTU655381 RDO655380:RDQ655381 RNK655380:RNM655381 RXG655380:RXI655381 SHC655380:SHE655381 SQY655380:SRA655381 TAU655380:TAW655381 TKQ655380:TKS655381 TUM655380:TUO655381 UEI655380:UEK655381 UOE655380:UOG655381 UYA655380:UYC655381 VHW655380:VHY655381 VRS655380:VRU655381 WBO655380:WBQ655381 WLK655380:WLM655381 WVG655380:WVI655381 C720916:E720917 IU720916:IW720917 SQ720916:SS720917 ACM720916:ACO720917 AMI720916:AMK720917 AWE720916:AWG720917 BGA720916:BGC720917 BPW720916:BPY720917 BZS720916:BZU720917 CJO720916:CJQ720917 CTK720916:CTM720917 DDG720916:DDI720917 DNC720916:DNE720917 DWY720916:DXA720917 EGU720916:EGW720917 EQQ720916:EQS720917 FAM720916:FAO720917 FKI720916:FKK720917 FUE720916:FUG720917 GEA720916:GEC720917 GNW720916:GNY720917 GXS720916:GXU720917 HHO720916:HHQ720917 HRK720916:HRM720917 IBG720916:IBI720917 ILC720916:ILE720917 IUY720916:IVA720917 JEU720916:JEW720917 JOQ720916:JOS720917 JYM720916:JYO720917 KII720916:KIK720917 KSE720916:KSG720917 LCA720916:LCC720917 LLW720916:LLY720917 LVS720916:LVU720917 MFO720916:MFQ720917 MPK720916:MPM720917 MZG720916:MZI720917 NJC720916:NJE720917 NSY720916:NTA720917 OCU720916:OCW720917 OMQ720916:OMS720917 OWM720916:OWO720917 PGI720916:PGK720917 PQE720916:PQG720917 QAA720916:QAC720917 QJW720916:QJY720917 QTS720916:QTU720917 RDO720916:RDQ720917 RNK720916:RNM720917 RXG720916:RXI720917 SHC720916:SHE720917 SQY720916:SRA720917 TAU720916:TAW720917 TKQ720916:TKS720917 TUM720916:TUO720917 UEI720916:UEK720917 UOE720916:UOG720917 UYA720916:UYC720917 VHW720916:VHY720917 VRS720916:VRU720917 WBO720916:WBQ720917 WLK720916:WLM720917 WVG720916:WVI720917 C786452:E786453 IU786452:IW786453 SQ786452:SS786453 ACM786452:ACO786453 AMI786452:AMK786453 AWE786452:AWG786453 BGA786452:BGC786453 BPW786452:BPY786453 BZS786452:BZU786453 CJO786452:CJQ786453 CTK786452:CTM786453 DDG786452:DDI786453 DNC786452:DNE786453 DWY786452:DXA786453 EGU786452:EGW786453 EQQ786452:EQS786453 FAM786452:FAO786453 FKI786452:FKK786453 FUE786452:FUG786453 GEA786452:GEC786453 GNW786452:GNY786453 GXS786452:GXU786453 HHO786452:HHQ786453 HRK786452:HRM786453 IBG786452:IBI786453 ILC786452:ILE786453 IUY786452:IVA786453 JEU786452:JEW786453 JOQ786452:JOS786453 JYM786452:JYO786453 KII786452:KIK786453 KSE786452:KSG786453 LCA786452:LCC786453 LLW786452:LLY786453 LVS786452:LVU786453 MFO786452:MFQ786453 MPK786452:MPM786453 MZG786452:MZI786453 NJC786452:NJE786453 NSY786452:NTA786453 OCU786452:OCW786453 OMQ786452:OMS786453 OWM786452:OWO786453 PGI786452:PGK786453 PQE786452:PQG786453 QAA786452:QAC786453 QJW786452:QJY786453 QTS786452:QTU786453 RDO786452:RDQ786453 RNK786452:RNM786453 RXG786452:RXI786453 SHC786452:SHE786453 SQY786452:SRA786453 TAU786452:TAW786453 TKQ786452:TKS786453 TUM786452:TUO786453 UEI786452:UEK786453 UOE786452:UOG786453 UYA786452:UYC786453 VHW786452:VHY786453 VRS786452:VRU786453 WBO786452:WBQ786453 WLK786452:WLM786453 WVG786452:WVI786453 C851988:E851989 IU851988:IW851989 SQ851988:SS851989 ACM851988:ACO851989 AMI851988:AMK851989 AWE851988:AWG851989 BGA851988:BGC851989 BPW851988:BPY851989 BZS851988:BZU851989 CJO851988:CJQ851989 CTK851988:CTM851989 DDG851988:DDI851989 DNC851988:DNE851989 DWY851988:DXA851989 EGU851988:EGW851989 EQQ851988:EQS851989 FAM851988:FAO851989 FKI851988:FKK851989 FUE851988:FUG851989 GEA851988:GEC851989 GNW851988:GNY851989 GXS851988:GXU851989 HHO851988:HHQ851989 HRK851988:HRM851989 IBG851988:IBI851989 ILC851988:ILE851989 IUY851988:IVA851989 JEU851988:JEW851989 JOQ851988:JOS851989 JYM851988:JYO851989 KII851988:KIK851989 KSE851988:KSG851989 LCA851988:LCC851989 LLW851988:LLY851989 LVS851988:LVU851989 MFO851988:MFQ851989 MPK851988:MPM851989 MZG851988:MZI851989 NJC851988:NJE851989 NSY851988:NTA851989 OCU851988:OCW851989 OMQ851988:OMS851989 OWM851988:OWO851989 PGI851988:PGK851989 PQE851988:PQG851989 QAA851988:QAC851989 QJW851988:QJY851989 QTS851988:QTU851989 RDO851988:RDQ851989 RNK851988:RNM851989 RXG851988:RXI851989 SHC851988:SHE851989 SQY851988:SRA851989 TAU851988:TAW851989 TKQ851988:TKS851989 TUM851988:TUO851989 UEI851988:UEK851989 UOE851988:UOG851989 UYA851988:UYC851989 VHW851988:VHY851989 VRS851988:VRU851989 WBO851988:WBQ851989 WLK851988:WLM851989 WVG851988:WVI851989 C917524:E917525 IU917524:IW917525 SQ917524:SS917525 ACM917524:ACO917525 AMI917524:AMK917525 AWE917524:AWG917525 BGA917524:BGC917525 BPW917524:BPY917525 BZS917524:BZU917525 CJO917524:CJQ917525 CTK917524:CTM917525 DDG917524:DDI917525 DNC917524:DNE917525 DWY917524:DXA917525 EGU917524:EGW917525 EQQ917524:EQS917525 FAM917524:FAO917525 FKI917524:FKK917525 FUE917524:FUG917525 GEA917524:GEC917525 GNW917524:GNY917525 GXS917524:GXU917525 HHO917524:HHQ917525 HRK917524:HRM917525 IBG917524:IBI917525 ILC917524:ILE917525 IUY917524:IVA917525 JEU917524:JEW917525 JOQ917524:JOS917525 JYM917524:JYO917525 KII917524:KIK917525 KSE917524:KSG917525 LCA917524:LCC917525 LLW917524:LLY917525 LVS917524:LVU917525 MFO917524:MFQ917525 MPK917524:MPM917525 MZG917524:MZI917525 NJC917524:NJE917525 NSY917524:NTA917525 OCU917524:OCW917525 OMQ917524:OMS917525 OWM917524:OWO917525 PGI917524:PGK917525 PQE917524:PQG917525 QAA917524:QAC917525 QJW917524:QJY917525 QTS917524:QTU917525 RDO917524:RDQ917525 RNK917524:RNM917525 RXG917524:RXI917525 SHC917524:SHE917525 SQY917524:SRA917525 TAU917524:TAW917525 TKQ917524:TKS917525 TUM917524:TUO917525 UEI917524:UEK917525 UOE917524:UOG917525 UYA917524:UYC917525 VHW917524:VHY917525 VRS917524:VRU917525 WBO917524:WBQ917525 WLK917524:WLM917525 WVG917524:WVI917525 C983060:E983061 IU983060:IW983061 SQ983060:SS983061 ACM983060:ACO983061 AMI983060:AMK983061 AWE983060:AWG983061 BGA983060:BGC983061 BPW983060:BPY983061 BZS983060:BZU983061 CJO983060:CJQ983061 CTK983060:CTM983061 DDG983060:DDI983061 DNC983060:DNE983061 DWY983060:DXA983061 EGU983060:EGW983061 EQQ983060:EQS983061 FAM983060:FAO983061 FKI983060:FKK983061 FUE983060:FUG983061 GEA983060:GEC983061 GNW983060:GNY983061 GXS983060:GXU983061 HHO983060:HHQ983061 HRK983060:HRM983061 IBG983060:IBI983061 ILC983060:ILE983061 IUY983060:IVA983061 JEU983060:JEW983061 JOQ983060:JOS983061 JYM983060:JYO983061 KII983060:KIK983061 KSE983060:KSG983061 LCA983060:LCC983061 LLW983060:LLY983061 LVS983060:LVU983061 MFO983060:MFQ983061 MPK983060:MPM983061 MZG983060:MZI983061 NJC983060:NJE983061 NSY983060:NTA983061 OCU983060:OCW983061 OMQ983060:OMS983061 OWM983060:OWO983061 PGI983060:PGK983061 PQE983060:PQG983061 QAA983060:QAC983061 QJW983060:QJY983061 QTS983060:QTU983061 RDO983060:RDQ983061 RNK983060:RNM983061 RXG983060:RXI983061 SHC983060:SHE983061 SQY983060:SRA983061 TAU983060:TAW983061 TKQ983060:TKS983061 TUM983060:TUO983061 UEI983060:UEK983061 UOE983060:UOG983061 UYA983060:UYC983061 VHW983060:VHY983061 VRS983060:VRU983061 WBO983060:WBQ983061 WLK983060:WLM983061 WVG983060:WVI983061 WLK917569:WLM917569 IV76:IX77 SR76:ST77 ACN76:ACP77 AMJ76:AML77 AWF76:AWH77 BGB76:BGD77 BPX76:BPZ77 BZT76:BZV77 CJP76:CJR77 CTL76:CTN77 DDH76:DDJ77 DND76:DNF77 DWZ76:DXB77 EGV76:EGX77 EQR76:EQT77 FAN76:FAP77 FKJ76:FKL77 FUF76:FUH77 GEB76:GED77 GNX76:GNZ77 GXT76:GXV77 HHP76:HHR77 HRL76:HRN77 IBH76:IBJ77 ILD76:ILF77 IUZ76:IVB77 JEV76:JEX77 JOR76:JOT77 JYN76:JYP77 KIJ76:KIL77 KSF76:KSH77 LCB76:LCD77 LLX76:LLZ77 LVT76:LVV77 MFP76:MFR77 MPL76:MPN77 MZH76:MZJ77 NJD76:NJF77 NSZ76:NTB77 OCV76:OCX77 OMR76:OMT77 OWN76:OWP77 PGJ76:PGL77 PQF76:PQH77 QAB76:QAD77 QJX76:QJZ77 QTT76:QTV77 RDP76:RDR77 RNL76:RNN77 RXH76:RXJ77 SHD76:SHF77 SQZ76:SRB77 TAV76:TAX77 TKR76:TKT77 TUN76:TUP77 UEJ76:UEL77 UOF76:UOH77 UYB76:UYD77 VHX76:VHZ77 VRT76:VRV77 WBP76:WBR77 WLL76:WLN77 WVH76:WVJ77 C65571:E65572 IU65571:IW65572 SQ65571:SS65572 ACM65571:ACO65572 AMI65571:AMK65572 AWE65571:AWG65572 BGA65571:BGC65572 BPW65571:BPY65572 BZS65571:BZU65572 CJO65571:CJQ65572 CTK65571:CTM65572 DDG65571:DDI65572 DNC65571:DNE65572 DWY65571:DXA65572 EGU65571:EGW65572 EQQ65571:EQS65572 FAM65571:FAO65572 FKI65571:FKK65572 FUE65571:FUG65572 GEA65571:GEC65572 GNW65571:GNY65572 GXS65571:GXU65572 HHO65571:HHQ65572 HRK65571:HRM65572 IBG65571:IBI65572 ILC65571:ILE65572 IUY65571:IVA65572 JEU65571:JEW65572 JOQ65571:JOS65572 JYM65571:JYO65572 KII65571:KIK65572 KSE65571:KSG65572 LCA65571:LCC65572 LLW65571:LLY65572 LVS65571:LVU65572 MFO65571:MFQ65572 MPK65571:MPM65572 MZG65571:MZI65572 NJC65571:NJE65572 NSY65571:NTA65572 OCU65571:OCW65572 OMQ65571:OMS65572 OWM65571:OWO65572 PGI65571:PGK65572 PQE65571:PQG65572 QAA65571:QAC65572 QJW65571:QJY65572 QTS65571:QTU65572 RDO65571:RDQ65572 RNK65571:RNM65572 RXG65571:RXI65572 SHC65571:SHE65572 SQY65571:SRA65572 TAU65571:TAW65572 TKQ65571:TKS65572 TUM65571:TUO65572 UEI65571:UEK65572 UOE65571:UOG65572 UYA65571:UYC65572 VHW65571:VHY65572 VRS65571:VRU65572 WBO65571:WBQ65572 WLK65571:WLM65572 WVG65571:WVI65572 C131107:E131108 IU131107:IW131108 SQ131107:SS131108 ACM131107:ACO131108 AMI131107:AMK131108 AWE131107:AWG131108 BGA131107:BGC131108 BPW131107:BPY131108 BZS131107:BZU131108 CJO131107:CJQ131108 CTK131107:CTM131108 DDG131107:DDI131108 DNC131107:DNE131108 DWY131107:DXA131108 EGU131107:EGW131108 EQQ131107:EQS131108 FAM131107:FAO131108 FKI131107:FKK131108 FUE131107:FUG131108 GEA131107:GEC131108 GNW131107:GNY131108 GXS131107:GXU131108 HHO131107:HHQ131108 HRK131107:HRM131108 IBG131107:IBI131108 ILC131107:ILE131108 IUY131107:IVA131108 JEU131107:JEW131108 JOQ131107:JOS131108 JYM131107:JYO131108 KII131107:KIK131108 KSE131107:KSG131108 LCA131107:LCC131108 LLW131107:LLY131108 LVS131107:LVU131108 MFO131107:MFQ131108 MPK131107:MPM131108 MZG131107:MZI131108 NJC131107:NJE131108 NSY131107:NTA131108 OCU131107:OCW131108 OMQ131107:OMS131108 OWM131107:OWO131108 PGI131107:PGK131108 PQE131107:PQG131108 QAA131107:QAC131108 QJW131107:QJY131108 QTS131107:QTU131108 RDO131107:RDQ131108 RNK131107:RNM131108 RXG131107:RXI131108 SHC131107:SHE131108 SQY131107:SRA131108 TAU131107:TAW131108 TKQ131107:TKS131108 TUM131107:TUO131108 UEI131107:UEK131108 UOE131107:UOG131108 UYA131107:UYC131108 VHW131107:VHY131108 VRS131107:VRU131108 WBO131107:WBQ131108 WLK131107:WLM131108 WVG131107:WVI131108 C196643:E196644 IU196643:IW196644 SQ196643:SS196644 ACM196643:ACO196644 AMI196643:AMK196644 AWE196643:AWG196644 BGA196643:BGC196644 BPW196643:BPY196644 BZS196643:BZU196644 CJO196643:CJQ196644 CTK196643:CTM196644 DDG196643:DDI196644 DNC196643:DNE196644 DWY196643:DXA196644 EGU196643:EGW196644 EQQ196643:EQS196644 FAM196643:FAO196644 FKI196643:FKK196644 FUE196643:FUG196644 GEA196643:GEC196644 GNW196643:GNY196644 GXS196643:GXU196644 HHO196643:HHQ196644 HRK196643:HRM196644 IBG196643:IBI196644 ILC196643:ILE196644 IUY196643:IVA196644 JEU196643:JEW196644 JOQ196643:JOS196644 JYM196643:JYO196644 KII196643:KIK196644 KSE196643:KSG196644 LCA196643:LCC196644 LLW196643:LLY196644 LVS196643:LVU196644 MFO196643:MFQ196644 MPK196643:MPM196644 MZG196643:MZI196644 NJC196643:NJE196644 NSY196643:NTA196644 OCU196643:OCW196644 OMQ196643:OMS196644 OWM196643:OWO196644 PGI196643:PGK196644 PQE196643:PQG196644 QAA196643:QAC196644 QJW196643:QJY196644 QTS196643:QTU196644 RDO196643:RDQ196644 RNK196643:RNM196644 RXG196643:RXI196644 SHC196643:SHE196644 SQY196643:SRA196644 TAU196643:TAW196644 TKQ196643:TKS196644 TUM196643:TUO196644 UEI196643:UEK196644 UOE196643:UOG196644 UYA196643:UYC196644 VHW196643:VHY196644 VRS196643:VRU196644 WBO196643:WBQ196644 WLK196643:WLM196644 WVG196643:WVI196644 C262179:E262180 IU262179:IW262180 SQ262179:SS262180 ACM262179:ACO262180 AMI262179:AMK262180 AWE262179:AWG262180 BGA262179:BGC262180 BPW262179:BPY262180 BZS262179:BZU262180 CJO262179:CJQ262180 CTK262179:CTM262180 DDG262179:DDI262180 DNC262179:DNE262180 DWY262179:DXA262180 EGU262179:EGW262180 EQQ262179:EQS262180 FAM262179:FAO262180 FKI262179:FKK262180 FUE262179:FUG262180 GEA262179:GEC262180 GNW262179:GNY262180 GXS262179:GXU262180 HHO262179:HHQ262180 HRK262179:HRM262180 IBG262179:IBI262180 ILC262179:ILE262180 IUY262179:IVA262180 JEU262179:JEW262180 JOQ262179:JOS262180 JYM262179:JYO262180 KII262179:KIK262180 KSE262179:KSG262180 LCA262179:LCC262180 LLW262179:LLY262180 LVS262179:LVU262180 MFO262179:MFQ262180 MPK262179:MPM262180 MZG262179:MZI262180 NJC262179:NJE262180 NSY262179:NTA262180 OCU262179:OCW262180 OMQ262179:OMS262180 OWM262179:OWO262180 PGI262179:PGK262180 PQE262179:PQG262180 QAA262179:QAC262180 QJW262179:QJY262180 QTS262179:QTU262180 RDO262179:RDQ262180 RNK262179:RNM262180 RXG262179:RXI262180 SHC262179:SHE262180 SQY262179:SRA262180 TAU262179:TAW262180 TKQ262179:TKS262180 TUM262179:TUO262180 UEI262179:UEK262180 UOE262179:UOG262180 UYA262179:UYC262180 VHW262179:VHY262180 VRS262179:VRU262180 WBO262179:WBQ262180 WLK262179:WLM262180 WVG262179:WVI262180 C327715:E327716 IU327715:IW327716 SQ327715:SS327716 ACM327715:ACO327716 AMI327715:AMK327716 AWE327715:AWG327716 BGA327715:BGC327716 BPW327715:BPY327716 BZS327715:BZU327716 CJO327715:CJQ327716 CTK327715:CTM327716 DDG327715:DDI327716 DNC327715:DNE327716 DWY327715:DXA327716 EGU327715:EGW327716 EQQ327715:EQS327716 FAM327715:FAO327716 FKI327715:FKK327716 FUE327715:FUG327716 GEA327715:GEC327716 GNW327715:GNY327716 GXS327715:GXU327716 HHO327715:HHQ327716 HRK327715:HRM327716 IBG327715:IBI327716 ILC327715:ILE327716 IUY327715:IVA327716 JEU327715:JEW327716 JOQ327715:JOS327716 JYM327715:JYO327716 KII327715:KIK327716 KSE327715:KSG327716 LCA327715:LCC327716 LLW327715:LLY327716 LVS327715:LVU327716 MFO327715:MFQ327716 MPK327715:MPM327716 MZG327715:MZI327716 NJC327715:NJE327716 NSY327715:NTA327716 OCU327715:OCW327716 OMQ327715:OMS327716 OWM327715:OWO327716 PGI327715:PGK327716 PQE327715:PQG327716 QAA327715:QAC327716 QJW327715:QJY327716 QTS327715:QTU327716 RDO327715:RDQ327716 RNK327715:RNM327716 RXG327715:RXI327716 SHC327715:SHE327716 SQY327715:SRA327716 TAU327715:TAW327716 TKQ327715:TKS327716 TUM327715:TUO327716 UEI327715:UEK327716 UOE327715:UOG327716 UYA327715:UYC327716 VHW327715:VHY327716 VRS327715:VRU327716 WBO327715:WBQ327716 WLK327715:WLM327716 WVG327715:WVI327716 C393251:E393252 IU393251:IW393252 SQ393251:SS393252 ACM393251:ACO393252 AMI393251:AMK393252 AWE393251:AWG393252 BGA393251:BGC393252 BPW393251:BPY393252 BZS393251:BZU393252 CJO393251:CJQ393252 CTK393251:CTM393252 DDG393251:DDI393252 DNC393251:DNE393252 DWY393251:DXA393252 EGU393251:EGW393252 EQQ393251:EQS393252 FAM393251:FAO393252 FKI393251:FKK393252 FUE393251:FUG393252 GEA393251:GEC393252 GNW393251:GNY393252 GXS393251:GXU393252 HHO393251:HHQ393252 HRK393251:HRM393252 IBG393251:IBI393252 ILC393251:ILE393252 IUY393251:IVA393252 JEU393251:JEW393252 JOQ393251:JOS393252 JYM393251:JYO393252 KII393251:KIK393252 KSE393251:KSG393252 LCA393251:LCC393252 LLW393251:LLY393252 LVS393251:LVU393252 MFO393251:MFQ393252 MPK393251:MPM393252 MZG393251:MZI393252 NJC393251:NJE393252 NSY393251:NTA393252 OCU393251:OCW393252 OMQ393251:OMS393252 OWM393251:OWO393252 PGI393251:PGK393252 PQE393251:PQG393252 QAA393251:QAC393252 QJW393251:QJY393252 QTS393251:QTU393252 RDO393251:RDQ393252 RNK393251:RNM393252 RXG393251:RXI393252 SHC393251:SHE393252 SQY393251:SRA393252 TAU393251:TAW393252 TKQ393251:TKS393252 TUM393251:TUO393252 UEI393251:UEK393252 UOE393251:UOG393252 UYA393251:UYC393252 VHW393251:VHY393252 VRS393251:VRU393252 WBO393251:WBQ393252 WLK393251:WLM393252 WVG393251:WVI393252 C458787:E458788 IU458787:IW458788 SQ458787:SS458788 ACM458787:ACO458788 AMI458787:AMK458788 AWE458787:AWG458788 BGA458787:BGC458788 BPW458787:BPY458788 BZS458787:BZU458788 CJO458787:CJQ458788 CTK458787:CTM458788 DDG458787:DDI458788 DNC458787:DNE458788 DWY458787:DXA458788 EGU458787:EGW458788 EQQ458787:EQS458788 FAM458787:FAO458788 FKI458787:FKK458788 FUE458787:FUG458788 GEA458787:GEC458788 GNW458787:GNY458788 GXS458787:GXU458788 HHO458787:HHQ458788 HRK458787:HRM458788 IBG458787:IBI458788 ILC458787:ILE458788 IUY458787:IVA458788 JEU458787:JEW458788 JOQ458787:JOS458788 JYM458787:JYO458788 KII458787:KIK458788 KSE458787:KSG458788 LCA458787:LCC458788 LLW458787:LLY458788 LVS458787:LVU458788 MFO458787:MFQ458788 MPK458787:MPM458788 MZG458787:MZI458788 NJC458787:NJE458788 NSY458787:NTA458788 OCU458787:OCW458788 OMQ458787:OMS458788 OWM458787:OWO458788 PGI458787:PGK458788 PQE458787:PQG458788 QAA458787:QAC458788 QJW458787:QJY458788 QTS458787:QTU458788 RDO458787:RDQ458788 RNK458787:RNM458788 RXG458787:RXI458788 SHC458787:SHE458788 SQY458787:SRA458788 TAU458787:TAW458788 TKQ458787:TKS458788 TUM458787:TUO458788 UEI458787:UEK458788 UOE458787:UOG458788 UYA458787:UYC458788 VHW458787:VHY458788 VRS458787:VRU458788 WBO458787:WBQ458788 WLK458787:WLM458788 WVG458787:WVI458788 C524323:E524324 IU524323:IW524324 SQ524323:SS524324 ACM524323:ACO524324 AMI524323:AMK524324 AWE524323:AWG524324 BGA524323:BGC524324 BPW524323:BPY524324 BZS524323:BZU524324 CJO524323:CJQ524324 CTK524323:CTM524324 DDG524323:DDI524324 DNC524323:DNE524324 DWY524323:DXA524324 EGU524323:EGW524324 EQQ524323:EQS524324 FAM524323:FAO524324 FKI524323:FKK524324 FUE524323:FUG524324 GEA524323:GEC524324 GNW524323:GNY524324 GXS524323:GXU524324 HHO524323:HHQ524324 HRK524323:HRM524324 IBG524323:IBI524324 ILC524323:ILE524324 IUY524323:IVA524324 JEU524323:JEW524324 JOQ524323:JOS524324 JYM524323:JYO524324 KII524323:KIK524324 KSE524323:KSG524324 LCA524323:LCC524324 LLW524323:LLY524324 LVS524323:LVU524324 MFO524323:MFQ524324 MPK524323:MPM524324 MZG524323:MZI524324 NJC524323:NJE524324 NSY524323:NTA524324 OCU524323:OCW524324 OMQ524323:OMS524324 OWM524323:OWO524324 PGI524323:PGK524324 PQE524323:PQG524324 QAA524323:QAC524324 QJW524323:QJY524324 QTS524323:QTU524324 RDO524323:RDQ524324 RNK524323:RNM524324 RXG524323:RXI524324 SHC524323:SHE524324 SQY524323:SRA524324 TAU524323:TAW524324 TKQ524323:TKS524324 TUM524323:TUO524324 UEI524323:UEK524324 UOE524323:UOG524324 UYA524323:UYC524324 VHW524323:VHY524324 VRS524323:VRU524324 WBO524323:WBQ524324 WLK524323:WLM524324 WVG524323:WVI524324 C589859:E589860 IU589859:IW589860 SQ589859:SS589860 ACM589859:ACO589860 AMI589859:AMK589860 AWE589859:AWG589860 BGA589859:BGC589860 BPW589859:BPY589860 BZS589859:BZU589860 CJO589859:CJQ589860 CTK589859:CTM589860 DDG589859:DDI589860 DNC589859:DNE589860 DWY589859:DXA589860 EGU589859:EGW589860 EQQ589859:EQS589860 FAM589859:FAO589860 FKI589859:FKK589860 FUE589859:FUG589860 GEA589859:GEC589860 GNW589859:GNY589860 GXS589859:GXU589860 HHO589859:HHQ589860 HRK589859:HRM589860 IBG589859:IBI589860 ILC589859:ILE589860 IUY589859:IVA589860 JEU589859:JEW589860 JOQ589859:JOS589860 JYM589859:JYO589860 KII589859:KIK589860 KSE589859:KSG589860 LCA589859:LCC589860 LLW589859:LLY589860 LVS589859:LVU589860 MFO589859:MFQ589860 MPK589859:MPM589860 MZG589859:MZI589860 NJC589859:NJE589860 NSY589859:NTA589860 OCU589859:OCW589860 OMQ589859:OMS589860 OWM589859:OWO589860 PGI589859:PGK589860 PQE589859:PQG589860 QAA589859:QAC589860 QJW589859:QJY589860 QTS589859:QTU589860 RDO589859:RDQ589860 RNK589859:RNM589860 RXG589859:RXI589860 SHC589859:SHE589860 SQY589859:SRA589860 TAU589859:TAW589860 TKQ589859:TKS589860 TUM589859:TUO589860 UEI589859:UEK589860 UOE589859:UOG589860 UYA589859:UYC589860 VHW589859:VHY589860 VRS589859:VRU589860 WBO589859:WBQ589860 WLK589859:WLM589860 WVG589859:WVI589860 C655395:E655396 IU655395:IW655396 SQ655395:SS655396 ACM655395:ACO655396 AMI655395:AMK655396 AWE655395:AWG655396 BGA655395:BGC655396 BPW655395:BPY655396 BZS655395:BZU655396 CJO655395:CJQ655396 CTK655395:CTM655396 DDG655395:DDI655396 DNC655395:DNE655396 DWY655395:DXA655396 EGU655395:EGW655396 EQQ655395:EQS655396 FAM655395:FAO655396 FKI655395:FKK655396 FUE655395:FUG655396 GEA655395:GEC655396 GNW655395:GNY655396 GXS655395:GXU655396 HHO655395:HHQ655396 HRK655395:HRM655396 IBG655395:IBI655396 ILC655395:ILE655396 IUY655395:IVA655396 JEU655395:JEW655396 JOQ655395:JOS655396 JYM655395:JYO655396 KII655395:KIK655396 KSE655395:KSG655396 LCA655395:LCC655396 LLW655395:LLY655396 LVS655395:LVU655396 MFO655395:MFQ655396 MPK655395:MPM655396 MZG655395:MZI655396 NJC655395:NJE655396 NSY655395:NTA655396 OCU655395:OCW655396 OMQ655395:OMS655396 OWM655395:OWO655396 PGI655395:PGK655396 PQE655395:PQG655396 QAA655395:QAC655396 QJW655395:QJY655396 QTS655395:QTU655396 RDO655395:RDQ655396 RNK655395:RNM655396 RXG655395:RXI655396 SHC655395:SHE655396 SQY655395:SRA655396 TAU655395:TAW655396 TKQ655395:TKS655396 TUM655395:TUO655396 UEI655395:UEK655396 UOE655395:UOG655396 UYA655395:UYC655396 VHW655395:VHY655396 VRS655395:VRU655396 WBO655395:WBQ655396 WLK655395:WLM655396 WVG655395:WVI655396 C720931:E720932 IU720931:IW720932 SQ720931:SS720932 ACM720931:ACO720932 AMI720931:AMK720932 AWE720931:AWG720932 BGA720931:BGC720932 BPW720931:BPY720932 BZS720931:BZU720932 CJO720931:CJQ720932 CTK720931:CTM720932 DDG720931:DDI720932 DNC720931:DNE720932 DWY720931:DXA720932 EGU720931:EGW720932 EQQ720931:EQS720932 FAM720931:FAO720932 FKI720931:FKK720932 FUE720931:FUG720932 GEA720931:GEC720932 GNW720931:GNY720932 GXS720931:GXU720932 HHO720931:HHQ720932 HRK720931:HRM720932 IBG720931:IBI720932 ILC720931:ILE720932 IUY720931:IVA720932 JEU720931:JEW720932 JOQ720931:JOS720932 JYM720931:JYO720932 KII720931:KIK720932 KSE720931:KSG720932 LCA720931:LCC720932 LLW720931:LLY720932 LVS720931:LVU720932 MFO720931:MFQ720932 MPK720931:MPM720932 MZG720931:MZI720932 NJC720931:NJE720932 NSY720931:NTA720932 OCU720931:OCW720932 OMQ720931:OMS720932 OWM720931:OWO720932 PGI720931:PGK720932 PQE720931:PQG720932 QAA720931:QAC720932 QJW720931:QJY720932 QTS720931:QTU720932 RDO720931:RDQ720932 RNK720931:RNM720932 RXG720931:RXI720932 SHC720931:SHE720932 SQY720931:SRA720932 TAU720931:TAW720932 TKQ720931:TKS720932 TUM720931:TUO720932 UEI720931:UEK720932 UOE720931:UOG720932 UYA720931:UYC720932 VHW720931:VHY720932 VRS720931:VRU720932 WBO720931:WBQ720932 WLK720931:WLM720932 WVG720931:WVI720932 C786467:E786468 IU786467:IW786468 SQ786467:SS786468 ACM786467:ACO786468 AMI786467:AMK786468 AWE786467:AWG786468 BGA786467:BGC786468 BPW786467:BPY786468 BZS786467:BZU786468 CJO786467:CJQ786468 CTK786467:CTM786468 DDG786467:DDI786468 DNC786467:DNE786468 DWY786467:DXA786468 EGU786467:EGW786468 EQQ786467:EQS786468 FAM786467:FAO786468 FKI786467:FKK786468 FUE786467:FUG786468 GEA786467:GEC786468 GNW786467:GNY786468 GXS786467:GXU786468 HHO786467:HHQ786468 HRK786467:HRM786468 IBG786467:IBI786468 ILC786467:ILE786468 IUY786467:IVA786468 JEU786467:JEW786468 JOQ786467:JOS786468 JYM786467:JYO786468 KII786467:KIK786468 KSE786467:KSG786468 LCA786467:LCC786468 LLW786467:LLY786468 LVS786467:LVU786468 MFO786467:MFQ786468 MPK786467:MPM786468 MZG786467:MZI786468 NJC786467:NJE786468 NSY786467:NTA786468 OCU786467:OCW786468 OMQ786467:OMS786468 OWM786467:OWO786468 PGI786467:PGK786468 PQE786467:PQG786468 QAA786467:QAC786468 QJW786467:QJY786468 QTS786467:QTU786468 RDO786467:RDQ786468 RNK786467:RNM786468 RXG786467:RXI786468 SHC786467:SHE786468 SQY786467:SRA786468 TAU786467:TAW786468 TKQ786467:TKS786468 TUM786467:TUO786468 UEI786467:UEK786468 UOE786467:UOG786468 UYA786467:UYC786468 VHW786467:VHY786468 VRS786467:VRU786468 WBO786467:WBQ786468 WLK786467:WLM786468 WVG786467:WVI786468 C852003:E852004 IU852003:IW852004 SQ852003:SS852004 ACM852003:ACO852004 AMI852003:AMK852004 AWE852003:AWG852004 BGA852003:BGC852004 BPW852003:BPY852004 BZS852003:BZU852004 CJO852003:CJQ852004 CTK852003:CTM852004 DDG852003:DDI852004 DNC852003:DNE852004 DWY852003:DXA852004 EGU852003:EGW852004 EQQ852003:EQS852004 FAM852003:FAO852004 FKI852003:FKK852004 FUE852003:FUG852004 GEA852003:GEC852004 GNW852003:GNY852004 GXS852003:GXU852004 HHO852003:HHQ852004 HRK852003:HRM852004 IBG852003:IBI852004 ILC852003:ILE852004 IUY852003:IVA852004 JEU852003:JEW852004 JOQ852003:JOS852004 JYM852003:JYO852004 KII852003:KIK852004 KSE852003:KSG852004 LCA852003:LCC852004 LLW852003:LLY852004 LVS852003:LVU852004 MFO852003:MFQ852004 MPK852003:MPM852004 MZG852003:MZI852004 NJC852003:NJE852004 NSY852003:NTA852004 OCU852003:OCW852004 OMQ852003:OMS852004 OWM852003:OWO852004 PGI852003:PGK852004 PQE852003:PQG852004 QAA852003:QAC852004 QJW852003:QJY852004 QTS852003:QTU852004 RDO852003:RDQ852004 RNK852003:RNM852004 RXG852003:RXI852004 SHC852003:SHE852004 SQY852003:SRA852004 TAU852003:TAW852004 TKQ852003:TKS852004 TUM852003:TUO852004 UEI852003:UEK852004 UOE852003:UOG852004 UYA852003:UYC852004 VHW852003:VHY852004 VRS852003:VRU852004 WBO852003:WBQ852004 WLK852003:WLM852004 WVG852003:WVI852004 C917539:E917540 IU917539:IW917540 SQ917539:SS917540 ACM917539:ACO917540 AMI917539:AMK917540 AWE917539:AWG917540 BGA917539:BGC917540 BPW917539:BPY917540 BZS917539:BZU917540 CJO917539:CJQ917540 CTK917539:CTM917540 DDG917539:DDI917540 DNC917539:DNE917540 DWY917539:DXA917540 EGU917539:EGW917540 EQQ917539:EQS917540 FAM917539:FAO917540 FKI917539:FKK917540 FUE917539:FUG917540 GEA917539:GEC917540 GNW917539:GNY917540 GXS917539:GXU917540 HHO917539:HHQ917540 HRK917539:HRM917540 IBG917539:IBI917540 ILC917539:ILE917540 IUY917539:IVA917540 JEU917539:JEW917540 JOQ917539:JOS917540 JYM917539:JYO917540 KII917539:KIK917540 KSE917539:KSG917540 LCA917539:LCC917540 LLW917539:LLY917540 LVS917539:LVU917540 MFO917539:MFQ917540 MPK917539:MPM917540 MZG917539:MZI917540 NJC917539:NJE917540 NSY917539:NTA917540 OCU917539:OCW917540 OMQ917539:OMS917540 OWM917539:OWO917540 PGI917539:PGK917540 PQE917539:PQG917540 QAA917539:QAC917540 QJW917539:QJY917540 QTS917539:QTU917540 RDO917539:RDQ917540 RNK917539:RNM917540 RXG917539:RXI917540 SHC917539:SHE917540 SQY917539:SRA917540 TAU917539:TAW917540 TKQ917539:TKS917540 TUM917539:TUO917540 UEI917539:UEK917540 UOE917539:UOG917540 UYA917539:UYC917540 VHW917539:VHY917540 VRS917539:VRU917540 WBO917539:WBQ917540 WLK917539:WLM917540 WVG917539:WVI917540 C983075:E983076 IU983075:IW983076 SQ983075:SS983076 ACM983075:ACO983076 AMI983075:AMK983076 AWE983075:AWG983076 BGA983075:BGC983076 BPW983075:BPY983076 BZS983075:BZU983076 CJO983075:CJQ983076 CTK983075:CTM983076 DDG983075:DDI983076 DNC983075:DNE983076 DWY983075:DXA983076 EGU983075:EGW983076 EQQ983075:EQS983076 FAM983075:FAO983076 FKI983075:FKK983076 FUE983075:FUG983076 GEA983075:GEC983076 GNW983075:GNY983076 GXS983075:GXU983076 HHO983075:HHQ983076 HRK983075:HRM983076 IBG983075:IBI983076 ILC983075:ILE983076 IUY983075:IVA983076 JEU983075:JEW983076 JOQ983075:JOS983076 JYM983075:JYO983076 KII983075:KIK983076 KSE983075:KSG983076 LCA983075:LCC983076 LLW983075:LLY983076 LVS983075:LVU983076 MFO983075:MFQ983076 MPK983075:MPM983076 MZG983075:MZI983076 NJC983075:NJE983076 NSY983075:NTA983076 OCU983075:OCW983076 OMQ983075:OMS983076 OWM983075:OWO983076 PGI983075:PGK983076 PQE983075:PQG983076 QAA983075:QAC983076 QJW983075:QJY983076 QTS983075:QTU983076 RDO983075:RDQ983076 RNK983075:RNM983076 RXG983075:RXI983076 SHC983075:SHE983076 SQY983075:SRA983076 TAU983075:TAW983076 TKQ983075:TKS983076 TUM983075:TUO983076 UEI983075:UEK983076 UOE983075:UOG983076 UYA983075:UYC983076 VHW983075:VHY983076 VRS983075:VRU983076 WBO983075:WBQ983076 WLK983075:WLM983076 WVG983075:WVI983076 WVG983105:WVI983105 C65601:E65601 IU65601:IW65601 SQ65601:SS65601 ACM65601:ACO65601 AMI65601:AMK65601 AWE65601:AWG65601 BGA65601:BGC65601 BPW65601:BPY65601 BZS65601:BZU65601 CJO65601:CJQ65601 CTK65601:CTM65601 DDG65601:DDI65601 DNC65601:DNE65601 DWY65601:DXA65601 EGU65601:EGW65601 EQQ65601:EQS65601 FAM65601:FAO65601 FKI65601:FKK65601 FUE65601:FUG65601 GEA65601:GEC65601 GNW65601:GNY65601 GXS65601:GXU65601 HHO65601:HHQ65601 HRK65601:HRM65601 IBG65601:IBI65601 ILC65601:ILE65601 IUY65601:IVA65601 JEU65601:JEW65601 JOQ65601:JOS65601 JYM65601:JYO65601 KII65601:KIK65601 KSE65601:KSG65601 LCA65601:LCC65601 LLW65601:LLY65601 LVS65601:LVU65601 MFO65601:MFQ65601 MPK65601:MPM65601 MZG65601:MZI65601 NJC65601:NJE65601 NSY65601:NTA65601 OCU65601:OCW65601 OMQ65601:OMS65601 OWM65601:OWO65601 PGI65601:PGK65601 PQE65601:PQG65601 QAA65601:QAC65601 QJW65601:QJY65601 QTS65601:QTU65601 RDO65601:RDQ65601 RNK65601:RNM65601 RXG65601:RXI65601 SHC65601:SHE65601 SQY65601:SRA65601 TAU65601:TAW65601 TKQ65601:TKS65601 TUM65601:TUO65601 UEI65601:UEK65601 UOE65601:UOG65601 UYA65601:UYC65601 VHW65601:VHY65601 VRS65601:VRU65601 WBO65601:WBQ65601 WLK65601:WLM65601 WVG65601:WVI65601 C131137:E131137 IU131137:IW131137 SQ131137:SS131137 ACM131137:ACO131137 AMI131137:AMK131137 AWE131137:AWG131137 BGA131137:BGC131137 BPW131137:BPY131137 BZS131137:BZU131137 CJO131137:CJQ131137 CTK131137:CTM131137 DDG131137:DDI131137 DNC131137:DNE131137 DWY131137:DXA131137 EGU131137:EGW131137 EQQ131137:EQS131137 FAM131137:FAO131137 FKI131137:FKK131137 FUE131137:FUG131137 GEA131137:GEC131137 GNW131137:GNY131137 GXS131137:GXU131137 HHO131137:HHQ131137 HRK131137:HRM131137 IBG131137:IBI131137 ILC131137:ILE131137 IUY131137:IVA131137 JEU131137:JEW131137 JOQ131137:JOS131137 JYM131137:JYO131137 KII131137:KIK131137 KSE131137:KSG131137 LCA131137:LCC131137 LLW131137:LLY131137 LVS131137:LVU131137 MFO131137:MFQ131137 MPK131137:MPM131137 MZG131137:MZI131137 NJC131137:NJE131137 NSY131137:NTA131137 OCU131137:OCW131137 OMQ131137:OMS131137 OWM131137:OWO131137 PGI131137:PGK131137 PQE131137:PQG131137 QAA131137:QAC131137 QJW131137:QJY131137 QTS131137:QTU131137 RDO131137:RDQ131137 RNK131137:RNM131137 RXG131137:RXI131137 SHC131137:SHE131137 SQY131137:SRA131137 TAU131137:TAW131137 TKQ131137:TKS131137 TUM131137:TUO131137 UEI131137:UEK131137 UOE131137:UOG131137 UYA131137:UYC131137 VHW131137:VHY131137 VRS131137:VRU131137 WBO131137:WBQ131137 WLK131137:WLM131137 WVG131137:WVI131137 C196673:E196673 IU196673:IW196673 SQ196673:SS196673 ACM196673:ACO196673 AMI196673:AMK196673 AWE196673:AWG196673 BGA196673:BGC196673 BPW196673:BPY196673 BZS196673:BZU196673 CJO196673:CJQ196673 CTK196673:CTM196673 DDG196673:DDI196673 DNC196673:DNE196673 DWY196673:DXA196673 EGU196673:EGW196673 EQQ196673:EQS196673 FAM196673:FAO196673 FKI196673:FKK196673 FUE196673:FUG196673 GEA196673:GEC196673 GNW196673:GNY196673 GXS196673:GXU196673 HHO196673:HHQ196673 HRK196673:HRM196673 IBG196673:IBI196673 ILC196673:ILE196673 IUY196673:IVA196673 JEU196673:JEW196673 JOQ196673:JOS196673 JYM196673:JYO196673 KII196673:KIK196673 KSE196673:KSG196673 LCA196673:LCC196673 LLW196673:LLY196673 LVS196673:LVU196673 MFO196673:MFQ196673 MPK196673:MPM196673 MZG196673:MZI196673 NJC196673:NJE196673 NSY196673:NTA196673 OCU196673:OCW196673 OMQ196673:OMS196673 OWM196673:OWO196673 PGI196673:PGK196673 PQE196673:PQG196673 QAA196673:QAC196673 QJW196673:QJY196673 QTS196673:QTU196673 RDO196673:RDQ196673 RNK196673:RNM196673 RXG196673:RXI196673 SHC196673:SHE196673 SQY196673:SRA196673 TAU196673:TAW196673 TKQ196673:TKS196673 TUM196673:TUO196673 UEI196673:UEK196673 UOE196673:UOG196673 UYA196673:UYC196673 VHW196673:VHY196673 VRS196673:VRU196673 WBO196673:WBQ196673 WLK196673:WLM196673 WVG196673:WVI196673 C262209:E262209 IU262209:IW262209 SQ262209:SS262209 ACM262209:ACO262209 AMI262209:AMK262209 AWE262209:AWG262209 BGA262209:BGC262209 BPW262209:BPY262209 BZS262209:BZU262209 CJO262209:CJQ262209 CTK262209:CTM262209 DDG262209:DDI262209 DNC262209:DNE262209 DWY262209:DXA262209 EGU262209:EGW262209 EQQ262209:EQS262209 FAM262209:FAO262209 FKI262209:FKK262209 FUE262209:FUG262209 GEA262209:GEC262209 GNW262209:GNY262209 GXS262209:GXU262209 HHO262209:HHQ262209 HRK262209:HRM262209 IBG262209:IBI262209 ILC262209:ILE262209 IUY262209:IVA262209 JEU262209:JEW262209 JOQ262209:JOS262209 JYM262209:JYO262209 KII262209:KIK262209 KSE262209:KSG262209 LCA262209:LCC262209 LLW262209:LLY262209 LVS262209:LVU262209 MFO262209:MFQ262209 MPK262209:MPM262209 MZG262209:MZI262209 NJC262209:NJE262209 NSY262209:NTA262209 OCU262209:OCW262209 OMQ262209:OMS262209 OWM262209:OWO262209 PGI262209:PGK262209 PQE262209:PQG262209 QAA262209:QAC262209 QJW262209:QJY262209 QTS262209:QTU262209 RDO262209:RDQ262209 RNK262209:RNM262209 RXG262209:RXI262209 SHC262209:SHE262209 SQY262209:SRA262209 TAU262209:TAW262209 TKQ262209:TKS262209 TUM262209:TUO262209 UEI262209:UEK262209 UOE262209:UOG262209 UYA262209:UYC262209 VHW262209:VHY262209 VRS262209:VRU262209 WBO262209:WBQ262209 WLK262209:WLM262209 WVG262209:WVI262209 C327745:E327745 IU327745:IW327745 SQ327745:SS327745 ACM327745:ACO327745 AMI327745:AMK327745 AWE327745:AWG327745 BGA327745:BGC327745 BPW327745:BPY327745 BZS327745:BZU327745 CJO327745:CJQ327745 CTK327745:CTM327745 DDG327745:DDI327745 DNC327745:DNE327745 DWY327745:DXA327745 EGU327745:EGW327745 EQQ327745:EQS327745 FAM327745:FAO327745 FKI327745:FKK327745 FUE327745:FUG327745 GEA327745:GEC327745 GNW327745:GNY327745 GXS327745:GXU327745 HHO327745:HHQ327745 HRK327745:HRM327745 IBG327745:IBI327745 ILC327745:ILE327745 IUY327745:IVA327745 JEU327745:JEW327745 JOQ327745:JOS327745 JYM327745:JYO327745 KII327745:KIK327745 KSE327745:KSG327745 LCA327745:LCC327745 LLW327745:LLY327745 LVS327745:LVU327745 MFO327745:MFQ327745 MPK327745:MPM327745 MZG327745:MZI327745 NJC327745:NJE327745 NSY327745:NTA327745 OCU327745:OCW327745 OMQ327745:OMS327745 OWM327745:OWO327745 PGI327745:PGK327745 PQE327745:PQG327745 QAA327745:QAC327745 QJW327745:QJY327745 QTS327745:QTU327745 RDO327745:RDQ327745 RNK327745:RNM327745 RXG327745:RXI327745 SHC327745:SHE327745 SQY327745:SRA327745 TAU327745:TAW327745 TKQ327745:TKS327745 TUM327745:TUO327745 UEI327745:UEK327745 UOE327745:UOG327745 UYA327745:UYC327745 VHW327745:VHY327745 VRS327745:VRU327745 WBO327745:WBQ327745 WLK327745:WLM327745 WVG327745:WVI327745 C393281:E393281 IU393281:IW393281 SQ393281:SS393281 ACM393281:ACO393281 AMI393281:AMK393281 AWE393281:AWG393281 BGA393281:BGC393281 BPW393281:BPY393281 BZS393281:BZU393281 CJO393281:CJQ393281 CTK393281:CTM393281 DDG393281:DDI393281 DNC393281:DNE393281 DWY393281:DXA393281 EGU393281:EGW393281 EQQ393281:EQS393281 FAM393281:FAO393281 FKI393281:FKK393281 FUE393281:FUG393281 GEA393281:GEC393281 GNW393281:GNY393281 GXS393281:GXU393281 HHO393281:HHQ393281 HRK393281:HRM393281 IBG393281:IBI393281 ILC393281:ILE393281 IUY393281:IVA393281 JEU393281:JEW393281 JOQ393281:JOS393281 JYM393281:JYO393281 KII393281:KIK393281 KSE393281:KSG393281 LCA393281:LCC393281 LLW393281:LLY393281 LVS393281:LVU393281 MFO393281:MFQ393281 MPK393281:MPM393281 MZG393281:MZI393281 NJC393281:NJE393281 NSY393281:NTA393281 OCU393281:OCW393281 OMQ393281:OMS393281 OWM393281:OWO393281 PGI393281:PGK393281 PQE393281:PQG393281 QAA393281:QAC393281 QJW393281:QJY393281 QTS393281:QTU393281 RDO393281:RDQ393281 RNK393281:RNM393281 RXG393281:RXI393281 SHC393281:SHE393281 SQY393281:SRA393281 TAU393281:TAW393281 TKQ393281:TKS393281 TUM393281:TUO393281 UEI393281:UEK393281 UOE393281:UOG393281 UYA393281:UYC393281 VHW393281:VHY393281 VRS393281:VRU393281 WBO393281:WBQ393281 WLK393281:WLM393281 WVG393281:WVI393281 C458817:E458817 IU458817:IW458817 SQ458817:SS458817 ACM458817:ACO458817 AMI458817:AMK458817 AWE458817:AWG458817 BGA458817:BGC458817 BPW458817:BPY458817 BZS458817:BZU458817 CJO458817:CJQ458817 CTK458817:CTM458817 DDG458817:DDI458817 DNC458817:DNE458817 DWY458817:DXA458817 EGU458817:EGW458817 EQQ458817:EQS458817 FAM458817:FAO458817 FKI458817:FKK458817 FUE458817:FUG458817 GEA458817:GEC458817 GNW458817:GNY458817 GXS458817:GXU458817 HHO458817:HHQ458817 HRK458817:HRM458817 IBG458817:IBI458817 ILC458817:ILE458817 IUY458817:IVA458817 JEU458817:JEW458817 JOQ458817:JOS458817 JYM458817:JYO458817 KII458817:KIK458817 KSE458817:KSG458817 LCA458817:LCC458817 LLW458817:LLY458817 LVS458817:LVU458817 MFO458817:MFQ458817 MPK458817:MPM458817 MZG458817:MZI458817 NJC458817:NJE458817 NSY458817:NTA458817 OCU458817:OCW458817 OMQ458817:OMS458817 OWM458817:OWO458817 PGI458817:PGK458817 PQE458817:PQG458817 QAA458817:QAC458817 QJW458817:QJY458817 QTS458817:QTU458817 RDO458817:RDQ458817 RNK458817:RNM458817 RXG458817:RXI458817 SHC458817:SHE458817 SQY458817:SRA458817 TAU458817:TAW458817 TKQ458817:TKS458817 TUM458817:TUO458817 UEI458817:UEK458817 UOE458817:UOG458817 UYA458817:UYC458817 VHW458817:VHY458817 VRS458817:VRU458817 WBO458817:WBQ458817 WLK458817:WLM458817 WVG458817:WVI458817 C524353:E524353 IU524353:IW524353 SQ524353:SS524353 ACM524353:ACO524353 AMI524353:AMK524353 AWE524353:AWG524353 BGA524353:BGC524353 BPW524353:BPY524353 BZS524353:BZU524353 CJO524353:CJQ524353 CTK524353:CTM524353 DDG524353:DDI524353 DNC524353:DNE524353 DWY524353:DXA524353 EGU524353:EGW524353 EQQ524353:EQS524353 FAM524353:FAO524353 FKI524353:FKK524353 FUE524353:FUG524353 GEA524353:GEC524353 GNW524353:GNY524353 GXS524353:GXU524353 HHO524353:HHQ524353 HRK524353:HRM524353 IBG524353:IBI524353 ILC524353:ILE524353 IUY524353:IVA524353 JEU524353:JEW524353 JOQ524353:JOS524353 JYM524353:JYO524353 KII524353:KIK524353 KSE524353:KSG524353 LCA524353:LCC524353 LLW524353:LLY524353 LVS524353:LVU524353 MFO524353:MFQ524353 MPK524353:MPM524353 MZG524353:MZI524353 NJC524353:NJE524353 NSY524353:NTA524353 OCU524353:OCW524353 OMQ524353:OMS524353 OWM524353:OWO524353 PGI524353:PGK524353 PQE524353:PQG524353 QAA524353:QAC524353 QJW524353:QJY524353 QTS524353:QTU524353 RDO524353:RDQ524353 RNK524353:RNM524353 RXG524353:RXI524353 SHC524353:SHE524353 SQY524353:SRA524353 TAU524353:TAW524353 TKQ524353:TKS524353 TUM524353:TUO524353 UEI524353:UEK524353 UOE524353:UOG524353 UYA524353:UYC524353 VHW524353:VHY524353 VRS524353:VRU524353 WBO524353:WBQ524353 WLK524353:WLM524353 WVG524353:WVI524353 C589889:E589889 IU589889:IW589889 SQ589889:SS589889 ACM589889:ACO589889 AMI589889:AMK589889 AWE589889:AWG589889 BGA589889:BGC589889 BPW589889:BPY589889 BZS589889:BZU589889 CJO589889:CJQ589889 CTK589889:CTM589889 DDG589889:DDI589889 DNC589889:DNE589889 DWY589889:DXA589889 EGU589889:EGW589889 EQQ589889:EQS589889 FAM589889:FAO589889 FKI589889:FKK589889 FUE589889:FUG589889 GEA589889:GEC589889 GNW589889:GNY589889 GXS589889:GXU589889 HHO589889:HHQ589889 HRK589889:HRM589889 IBG589889:IBI589889 ILC589889:ILE589889 IUY589889:IVA589889 JEU589889:JEW589889 JOQ589889:JOS589889 JYM589889:JYO589889 KII589889:KIK589889 KSE589889:KSG589889 LCA589889:LCC589889 LLW589889:LLY589889 LVS589889:LVU589889 MFO589889:MFQ589889 MPK589889:MPM589889 MZG589889:MZI589889 NJC589889:NJE589889 NSY589889:NTA589889 OCU589889:OCW589889 OMQ589889:OMS589889 OWM589889:OWO589889 PGI589889:PGK589889 PQE589889:PQG589889 QAA589889:QAC589889 QJW589889:QJY589889 QTS589889:QTU589889 RDO589889:RDQ589889 RNK589889:RNM589889 RXG589889:RXI589889 SHC589889:SHE589889 SQY589889:SRA589889 TAU589889:TAW589889 TKQ589889:TKS589889 TUM589889:TUO589889 UEI589889:UEK589889 UOE589889:UOG589889 UYA589889:UYC589889 VHW589889:VHY589889 VRS589889:VRU589889 WBO589889:WBQ589889 WLK589889:WLM589889 WVG589889:WVI589889 C655425:E655425 IU655425:IW655425 SQ655425:SS655425 ACM655425:ACO655425 AMI655425:AMK655425 AWE655425:AWG655425 BGA655425:BGC655425 BPW655425:BPY655425 BZS655425:BZU655425 CJO655425:CJQ655425 CTK655425:CTM655425 DDG655425:DDI655425 DNC655425:DNE655425 DWY655425:DXA655425 EGU655425:EGW655425 EQQ655425:EQS655425 FAM655425:FAO655425 FKI655425:FKK655425 FUE655425:FUG655425 GEA655425:GEC655425 GNW655425:GNY655425 GXS655425:GXU655425 HHO655425:HHQ655425 HRK655425:HRM655425 IBG655425:IBI655425 ILC655425:ILE655425 IUY655425:IVA655425 JEU655425:JEW655425 JOQ655425:JOS655425 JYM655425:JYO655425 KII655425:KIK655425 KSE655425:KSG655425 LCA655425:LCC655425 LLW655425:LLY655425 LVS655425:LVU655425 MFO655425:MFQ655425 MPK655425:MPM655425 MZG655425:MZI655425 NJC655425:NJE655425 NSY655425:NTA655425 OCU655425:OCW655425 OMQ655425:OMS655425 OWM655425:OWO655425 PGI655425:PGK655425 PQE655425:PQG655425 QAA655425:QAC655425 QJW655425:QJY655425 QTS655425:QTU655425 RDO655425:RDQ655425 RNK655425:RNM655425 RXG655425:RXI655425 SHC655425:SHE655425 SQY655425:SRA655425 TAU655425:TAW655425 TKQ655425:TKS655425 TUM655425:TUO655425 UEI655425:UEK655425 UOE655425:UOG655425 UYA655425:UYC655425 VHW655425:VHY655425 VRS655425:VRU655425 WBO655425:WBQ655425 WLK655425:WLM655425 WVG655425:WVI655425 C720961:E720961 IU720961:IW720961 SQ720961:SS720961 ACM720961:ACO720961 AMI720961:AMK720961 AWE720961:AWG720961 BGA720961:BGC720961 BPW720961:BPY720961 BZS720961:BZU720961 CJO720961:CJQ720961 CTK720961:CTM720961 DDG720961:DDI720961 DNC720961:DNE720961 DWY720961:DXA720961 EGU720961:EGW720961 EQQ720961:EQS720961 FAM720961:FAO720961 FKI720961:FKK720961 FUE720961:FUG720961 GEA720961:GEC720961 GNW720961:GNY720961 GXS720961:GXU720961 HHO720961:HHQ720961 HRK720961:HRM720961 IBG720961:IBI720961 ILC720961:ILE720961 IUY720961:IVA720961 JEU720961:JEW720961 JOQ720961:JOS720961 JYM720961:JYO720961 KII720961:KIK720961 KSE720961:KSG720961 LCA720961:LCC720961 LLW720961:LLY720961 LVS720961:LVU720961 MFO720961:MFQ720961 MPK720961:MPM720961 MZG720961:MZI720961 NJC720961:NJE720961 NSY720961:NTA720961 OCU720961:OCW720961 OMQ720961:OMS720961 OWM720961:OWO720961 PGI720961:PGK720961 PQE720961:PQG720961 QAA720961:QAC720961 QJW720961:QJY720961 QTS720961:QTU720961 RDO720961:RDQ720961 RNK720961:RNM720961 RXG720961:RXI720961 SHC720961:SHE720961 SQY720961:SRA720961 TAU720961:TAW720961 TKQ720961:TKS720961 TUM720961:TUO720961 UEI720961:UEK720961 UOE720961:UOG720961 UYA720961:UYC720961 VHW720961:VHY720961 VRS720961:VRU720961 WBO720961:WBQ720961 WLK720961:WLM720961 WVG720961:WVI720961 C786497:E786497 IU786497:IW786497 SQ786497:SS786497 ACM786497:ACO786497 AMI786497:AMK786497 AWE786497:AWG786497 BGA786497:BGC786497 BPW786497:BPY786497 BZS786497:BZU786497 CJO786497:CJQ786497 CTK786497:CTM786497 DDG786497:DDI786497 DNC786497:DNE786497 DWY786497:DXA786497 EGU786497:EGW786497 EQQ786497:EQS786497 FAM786497:FAO786497 FKI786497:FKK786497 FUE786497:FUG786497 GEA786497:GEC786497 GNW786497:GNY786497 GXS786497:GXU786497 HHO786497:HHQ786497 HRK786497:HRM786497 IBG786497:IBI786497 ILC786497:ILE786497 IUY786497:IVA786497 JEU786497:JEW786497 JOQ786497:JOS786497 JYM786497:JYO786497 KII786497:KIK786497 KSE786497:KSG786497 LCA786497:LCC786497 LLW786497:LLY786497 LVS786497:LVU786497 MFO786497:MFQ786497 MPK786497:MPM786497 MZG786497:MZI786497 NJC786497:NJE786497 NSY786497:NTA786497 OCU786497:OCW786497 OMQ786497:OMS786497 OWM786497:OWO786497 PGI786497:PGK786497 PQE786497:PQG786497 QAA786497:QAC786497 QJW786497:QJY786497 QTS786497:QTU786497 RDO786497:RDQ786497 RNK786497:RNM786497 RXG786497:RXI786497 SHC786497:SHE786497 SQY786497:SRA786497 TAU786497:TAW786497 TKQ786497:TKS786497 TUM786497:TUO786497 UEI786497:UEK786497 UOE786497:UOG786497 UYA786497:UYC786497 VHW786497:VHY786497 VRS786497:VRU786497 WBO786497:WBQ786497 WLK786497:WLM786497 WVG786497:WVI786497 C852033:E852033 IU852033:IW852033 SQ852033:SS852033 ACM852033:ACO852033 AMI852033:AMK852033 AWE852033:AWG852033 BGA852033:BGC852033 BPW852033:BPY852033 BZS852033:BZU852033 CJO852033:CJQ852033 CTK852033:CTM852033 DDG852033:DDI852033 DNC852033:DNE852033 DWY852033:DXA852033 EGU852033:EGW852033 EQQ852033:EQS852033 FAM852033:FAO852033 FKI852033:FKK852033 FUE852033:FUG852033 GEA852033:GEC852033 GNW852033:GNY852033 GXS852033:GXU852033 HHO852033:HHQ852033 HRK852033:HRM852033 IBG852033:IBI852033 ILC852033:ILE852033 IUY852033:IVA852033 JEU852033:JEW852033 JOQ852033:JOS852033 JYM852033:JYO852033 KII852033:KIK852033 KSE852033:KSG852033 LCA852033:LCC852033 LLW852033:LLY852033 LVS852033:LVU852033 MFO852033:MFQ852033 MPK852033:MPM852033 MZG852033:MZI852033 NJC852033:NJE852033 NSY852033:NTA852033 OCU852033:OCW852033 OMQ852033:OMS852033 OWM852033:OWO852033 PGI852033:PGK852033 PQE852033:PQG852033 QAA852033:QAC852033 QJW852033:QJY852033 QTS852033:QTU852033 RDO852033:RDQ852033 RNK852033:RNM852033 RXG852033:RXI852033 SHC852033:SHE852033 SQY852033:SRA852033 TAU852033:TAW852033 TKQ852033:TKS852033 TUM852033:TUO852033 UEI852033:UEK852033 UOE852033:UOG852033 UYA852033:UYC852033 VHW852033:VHY852033 VRS852033:VRU852033 WBO852033:WBQ852033 WLK852033:WLM852033 WVG852033:WVI852033 C917569:E917569 IU917569:IW917569 SQ917569:SS917569 ACM917569:ACO917569 AMI917569:AMK917569 AWE917569:AWG917569 BGA917569:BGC917569 BPW917569:BPY917569 BZS917569:BZU917569 CJO917569:CJQ917569 CTK917569:CTM917569 DDG917569:DDI917569 DNC917569:DNE917569 DWY917569:DXA917569 EGU917569:EGW917569 EQQ917569:EQS917569 FAM917569:FAO917569 FKI917569:FKK917569 FUE917569:FUG917569 GEA917569:GEC917569 GNW917569:GNY917569 GXS917569:GXU917569 HHO917569:HHQ917569 HRK917569:HRM917569 IBG917569:IBI917569 ILC917569:ILE917569 IUY917569:IVA917569 JEU917569:JEW917569 JOQ917569:JOS917569 JYM917569:JYO917569 KII917569:KIK917569 KSE917569:KSG917569 LCA917569:LCC917569 LLW917569:LLY917569 LVS917569:LVU917569 MFO917569:MFQ917569 MPK917569:MPM917569 MZG917569:MZI917569 NJC917569:NJE917569 NSY917569:NTA917569 OCU917569:OCW917569 OMQ917569:OMS917569 OWM917569:OWO917569 PGI917569:PGK917569 PQE917569:PQG917569 QAA917569:QAC917569 QJW917569:QJY917569 QTS917569:QTU917569 RDO917569:RDQ917569 RNK917569:RNM917569 RXG917569:RXI917569 SHC917569:SHE917569 SQY917569:SRA917569 TAU917569:TAW917569 TKQ917569:TKS917569 TUM917569:TUO917569 UEI917569:UEK917569 UOE917569:UOG917569 UYA917569:UYC917569 VHW917569:VHY917569 VRS917569:VRU917569 WBO917569:WBQ917569">
      <formula1>",　,石膏ボード,合板,合板ﾌﾛｱ,パーティクルボード,ダイライト,ノボパン,"</formula1>
    </dataValidation>
    <dataValidation type="list" allowBlank="1" showInputMessage="1" sqref="WVG983033:WVI983034 C65529:E65530 IU65529:IW65530 SQ65529:SS65530 ACM65529:ACO65530 AMI65529:AMK65530 AWE65529:AWG65530 BGA65529:BGC65530 BPW65529:BPY65530 BZS65529:BZU65530 CJO65529:CJQ65530 CTK65529:CTM65530 DDG65529:DDI65530 DNC65529:DNE65530 DWY65529:DXA65530 EGU65529:EGW65530 EQQ65529:EQS65530 FAM65529:FAO65530 FKI65529:FKK65530 FUE65529:FUG65530 GEA65529:GEC65530 GNW65529:GNY65530 GXS65529:GXU65530 HHO65529:HHQ65530 HRK65529:HRM65530 IBG65529:IBI65530 ILC65529:ILE65530 IUY65529:IVA65530 JEU65529:JEW65530 JOQ65529:JOS65530 JYM65529:JYO65530 KII65529:KIK65530 KSE65529:KSG65530 LCA65529:LCC65530 LLW65529:LLY65530 LVS65529:LVU65530 MFO65529:MFQ65530 MPK65529:MPM65530 MZG65529:MZI65530 NJC65529:NJE65530 NSY65529:NTA65530 OCU65529:OCW65530 OMQ65529:OMS65530 OWM65529:OWO65530 PGI65529:PGK65530 PQE65529:PQG65530 QAA65529:QAC65530 QJW65529:QJY65530 QTS65529:QTU65530 RDO65529:RDQ65530 RNK65529:RNM65530 RXG65529:RXI65530 SHC65529:SHE65530 SQY65529:SRA65530 TAU65529:TAW65530 TKQ65529:TKS65530 TUM65529:TUO65530 UEI65529:UEK65530 UOE65529:UOG65530 UYA65529:UYC65530 VHW65529:VHY65530 VRS65529:VRU65530 WBO65529:WBQ65530 WLK65529:WLM65530 WVG65529:WVI65530 C131065:E131066 IU131065:IW131066 SQ131065:SS131066 ACM131065:ACO131066 AMI131065:AMK131066 AWE131065:AWG131066 BGA131065:BGC131066 BPW131065:BPY131066 BZS131065:BZU131066 CJO131065:CJQ131066 CTK131065:CTM131066 DDG131065:DDI131066 DNC131065:DNE131066 DWY131065:DXA131066 EGU131065:EGW131066 EQQ131065:EQS131066 FAM131065:FAO131066 FKI131065:FKK131066 FUE131065:FUG131066 GEA131065:GEC131066 GNW131065:GNY131066 GXS131065:GXU131066 HHO131065:HHQ131066 HRK131065:HRM131066 IBG131065:IBI131066 ILC131065:ILE131066 IUY131065:IVA131066 JEU131065:JEW131066 JOQ131065:JOS131066 JYM131065:JYO131066 KII131065:KIK131066 KSE131065:KSG131066 LCA131065:LCC131066 LLW131065:LLY131066 LVS131065:LVU131066 MFO131065:MFQ131066 MPK131065:MPM131066 MZG131065:MZI131066 NJC131065:NJE131066 NSY131065:NTA131066 OCU131065:OCW131066 OMQ131065:OMS131066 OWM131065:OWO131066 PGI131065:PGK131066 PQE131065:PQG131066 QAA131065:QAC131066 QJW131065:QJY131066 QTS131065:QTU131066 RDO131065:RDQ131066 RNK131065:RNM131066 RXG131065:RXI131066 SHC131065:SHE131066 SQY131065:SRA131066 TAU131065:TAW131066 TKQ131065:TKS131066 TUM131065:TUO131066 UEI131065:UEK131066 UOE131065:UOG131066 UYA131065:UYC131066 VHW131065:VHY131066 VRS131065:VRU131066 WBO131065:WBQ131066 WLK131065:WLM131066 WVG131065:WVI131066 C196601:E196602 IU196601:IW196602 SQ196601:SS196602 ACM196601:ACO196602 AMI196601:AMK196602 AWE196601:AWG196602 BGA196601:BGC196602 BPW196601:BPY196602 BZS196601:BZU196602 CJO196601:CJQ196602 CTK196601:CTM196602 DDG196601:DDI196602 DNC196601:DNE196602 DWY196601:DXA196602 EGU196601:EGW196602 EQQ196601:EQS196602 FAM196601:FAO196602 FKI196601:FKK196602 FUE196601:FUG196602 GEA196601:GEC196602 GNW196601:GNY196602 GXS196601:GXU196602 HHO196601:HHQ196602 HRK196601:HRM196602 IBG196601:IBI196602 ILC196601:ILE196602 IUY196601:IVA196602 JEU196601:JEW196602 JOQ196601:JOS196602 JYM196601:JYO196602 KII196601:KIK196602 KSE196601:KSG196602 LCA196601:LCC196602 LLW196601:LLY196602 LVS196601:LVU196602 MFO196601:MFQ196602 MPK196601:MPM196602 MZG196601:MZI196602 NJC196601:NJE196602 NSY196601:NTA196602 OCU196601:OCW196602 OMQ196601:OMS196602 OWM196601:OWO196602 PGI196601:PGK196602 PQE196601:PQG196602 QAA196601:QAC196602 QJW196601:QJY196602 QTS196601:QTU196602 RDO196601:RDQ196602 RNK196601:RNM196602 RXG196601:RXI196602 SHC196601:SHE196602 SQY196601:SRA196602 TAU196601:TAW196602 TKQ196601:TKS196602 TUM196601:TUO196602 UEI196601:UEK196602 UOE196601:UOG196602 UYA196601:UYC196602 VHW196601:VHY196602 VRS196601:VRU196602 WBO196601:WBQ196602 WLK196601:WLM196602 WVG196601:WVI196602 C262137:E262138 IU262137:IW262138 SQ262137:SS262138 ACM262137:ACO262138 AMI262137:AMK262138 AWE262137:AWG262138 BGA262137:BGC262138 BPW262137:BPY262138 BZS262137:BZU262138 CJO262137:CJQ262138 CTK262137:CTM262138 DDG262137:DDI262138 DNC262137:DNE262138 DWY262137:DXA262138 EGU262137:EGW262138 EQQ262137:EQS262138 FAM262137:FAO262138 FKI262137:FKK262138 FUE262137:FUG262138 GEA262137:GEC262138 GNW262137:GNY262138 GXS262137:GXU262138 HHO262137:HHQ262138 HRK262137:HRM262138 IBG262137:IBI262138 ILC262137:ILE262138 IUY262137:IVA262138 JEU262137:JEW262138 JOQ262137:JOS262138 JYM262137:JYO262138 KII262137:KIK262138 KSE262137:KSG262138 LCA262137:LCC262138 LLW262137:LLY262138 LVS262137:LVU262138 MFO262137:MFQ262138 MPK262137:MPM262138 MZG262137:MZI262138 NJC262137:NJE262138 NSY262137:NTA262138 OCU262137:OCW262138 OMQ262137:OMS262138 OWM262137:OWO262138 PGI262137:PGK262138 PQE262137:PQG262138 QAA262137:QAC262138 QJW262137:QJY262138 QTS262137:QTU262138 RDO262137:RDQ262138 RNK262137:RNM262138 RXG262137:RXI262138 SHC262137:SHE262138 SQY262137:SRA262138 TAU262137:TAW262138 TKQ262137:TKS262138 TUM262137:TUO262138 UEI262137:UEK262138 UOE262137:UOG262138 UYA262137:UYC262138 VHW262137:VHY262138 VRS262137:VRU262138 WBO262137:WBQ262138 WLK262137:WLM262138 WVG262137:WVI262138 C327673:E327674 IU327673:IW327674 SQ327673:SS327674 ACM327673:ACO327674 AMI327673:AMK327674 AWE327673:AWG327674 BGA327673:BGC327674 BPW327673:BPY327674 BZS327673:BZU327674 CJO327673:CJQ327674 CTK327673:CTM327674 DDG327673:DDI327674 DNC327673:DNE327674 DWY327673:DXA327674 EGU327673:EGW327674 EQQ327673:EQS327674 FAM327673:FAO327674 FKI327673:FKK327674 FUE327673:FUG327674 GEA327673:GEC327674 GNW327673:GNY327674 GXS327673:GXU327674 HHO327673:HHQ327674 HRK327673:HRM327674 IBG327673:IBI327674 ILC327673:ILE327674 IUY327673:IVA327674 JEU327673:JEW327674 JOQ327673:JOS327674 JYM327673:JYO327674 KII327673:KIK327674 KSE327673:KSG327674 LCA327673:LCC327674 LLW327673:LLY327674 LVS327673:LVU327674 MFO327673:MFQ327674 MPK327673:MPM327674 MZG327673:MZI327674 NJC327673:NJE327674 NSY327673:NTA327674 OCU327673:OCW327674 OMQ327673:OMS327674 OWM327673:OWO327674 PGI327673:PGK327674 PQE327673:PQG327674 QAA327673:QAC327674 QJW327673:QJY327674 QTS327673:QTU327674 RDO327673:RDQ327674 RNK327673:RNM327674 RXG327673:RXI327674 SHC327673:SHE327674 SQY327673:SRA327674 TAU327673:TAW327674 TKQ327673:TKS327674 TUM327673:TUO327674 UEI327673:UEK327674 UOE327673:UOG327674 UYA327673:UYC327674 VHW327673:VHY327674 VRS327673:VRU327674 WBO327673:WBQ327674 WLK327673:WLM327674 WVG327673:WVI327674 C393209:E393210 IU393209:IW393210 SQ393209:SS393210 ACM393209:ACO393210 AMI393209:AMK393210 AWE393209:AWG393210 BGA393209:BGC393210 BPW393209:BPY393210 BZS393209:BZU393210 CJO393209:CJQ393210 CTK393209:CTM393210 DDG393209:DDI393210 DNC393209:DNE393210 DWY393209:DXA393210 EGU393209:EGW393210 EQQ393209:EQS393210 FAM393209:FAO393210 FKI393209:FKK393210 FUE393209:FUG393210 GEA393209:GEC393210 GNW393209:GNY393210 GXS393209:GXU393210 HHO393209:HHQ393210 HRK393209:HRM393210 IBG393209:IBI393210 ILC393209:ILE393210 IUY393209:IVA393210 JEU393209:JEW393210 JOQ393209:JOS393210 JYM393209:JYO393210 KII393209:KIK393210 KSE393209:KSG393210 LCA393209:LCC393210 LLW393209:LLY393210 LVS393209:LVU393210 MFO393209:MFQ393210 MPK393209:MPM393210 MZG393209:MZI393210 NJC393209:NJE393210 NSY393209:NTA393210 OCU393209:OCW393210 OMQ393209:OMS393210 OWM393209:OWO393210 PGI393209:PGK393210 PQE393209:PQG393210 QAA393209:QAC393210 QJW393209:QJY393210 QTS393209:QTU393210 RDO393209:RDQ393210 RNK393209:RNM393210 RXG393209:RXI393210 SHC393209:SHE393210 SQY393209:SRA393210 TAU393209:TAW393210 TKQ393209:TKS393210 TUM393209:TUO393210 UEI393209:UEK393210 UOE393209:UOG393210 UYA393209:UYC393210 VHW393209:VHY393210 VRS393209:VRU393210 WBO393209:WBQ393210 WLK393209:WLM393210 WVG393209:WVI393210 C458745:E458746 IU458745:IW458746 SQ458745:SS458746 ACM458745:ACO458746 AMI458745:AMK458746 AWE458745:AWG458746 BGA458745:BGC458746 BPW458745:BPY458746 BZS458745:BZU458746 CJO458745:CJQ458746 CTK458745:CTM458746 DDG458745:DDI458746 DNC458745:DNE458746 DWY458745:DXA458746 EGU458745:EGW458746 EQQ458745:EQS458746 FAM458745:FAO458746 FKI458745:FKK458746 FUE458745:FUG458746 GEA458745:GEC458746 GNW458745:GNY458746 GXS458745:GXU458746 HHO458745:HHQ458746 HRK458745:HRM458746 IBG458745:IBI458746 ILC458745:ILE458746 IUY458745:IVA458746 JEU458745:JEW458746 JOQ458745:JOS458746 JYM458745:JYO458746 KII458745:KIK458746 KSE458745:KSG458746 LCA458745:LCC458746 LLW458745:LLY458746 LVS458745:LVU458746 MFO458745:MFQ458746 MPK458745:MPM458746 MZG458745:MZI458746 NJC458745:NJE458746 NSY458745:NTA458746 OCU458745:OCW458746 OMQ458745:OMS458746 OWM458745:OWO458746 PGI458745:PGK458746 PQE458745:PQG458746 QAA458745:QAC458746 QJW458745:QJY458746 QTS458745:QTU458746 RDO458745:RDQ458746 RNK458745:RNM458746 RXG458745:RXI458746 SHC458745:SHE458746 SQY458745:SRA458746 TAU458745:TAW458746 TKQ458745:TKS458746 TUM458745:TUO458746 UEI458745:UEK458746 UOE458745:UOG458746 UYA458745:UYC458746 VHW458745:VHY458746 VRS458745:VRU458746 WBO458745:WBQ458746 WLK458745:WLM458746 WVG458745:WVI458746 C524281:E524282 IU524281:IW524282 SQ524281:SS524282 ACM524281:ACO524282 AMI524281:AMK524282 AWE524281:AWG524282 BGA524281:BGC524282 BPW524281:BPY524282 BZS524281:BZU524282 CJO524281:CJQ524282 CTK524281:CTM524282 DDG524281:DDI524282 DNC524281:DNE524282 DWY524281:DXA524282 EGU524281:EGW524282 EQQ524281:EQS524282 FAM524281:FAO524282 FKI524281:FKK524282 FUE524281:FUG524282 GEA524281:GEC524282 GNW524281:GNY524282 GXS524281:GXU524282 HHO524281:HHQ524282 HRK524281:HRM524282 IBG524281:IBI524282 ILC524281:ILE524282 IUY524281:IVA524282 JEU524281:JEW524282 JOQ524281:JOS524282 JYM524281:JYO524282 KII524281:KIK524282 KSE524281:KSG524282 LCA524281:LCC524282 LLW524281:LLY524282 LVS524281:LVU524282 MFO524281:MFQ524282 MPK524281:MPM524282 MZG524281:MZI524282 NJC524281:NJE524282 NSY524281:NTA524282 OCU524281:OCW524282 OMQ524281:OMS524282 OWM524281:OWO524282 PGI524281:PGK524282 PQE524281:PQG524282 QAA524281:QAC524282 QJW524281:QJY524282 QTS524281:QTU524282 RDO524281:RDQ524282 RNK524281:RNM524282 RXG524281:RXI524282 SHC524281:SHE524282 SQY524281:SRA524282 TAU524281:TAW524282 TKQ524281:TKS524282 TUM524281:TUO524282 UEI524281:UEK524282 UOE524281:UOG524282 UYA524281:UYC524282 VHW524281:VHY524282 VRS524281:VRU524282 WBO524281:WBQ524282 WLK524281:WLM524282 WVG524281:WVI524282 C589817:E589818 IU589817:IW589818 SQ589817:SS589818 ACM589817:ACO589818 AMI589817:AMK589818 AWE589817:AWG589818 BGA589817:BGC589818 BPW589817:BPY589818 BZS589817:BZU589818 CJO589817:CJQ589818 CTK589817:CTM589818 DDG589817:DDI589818 DNC589817:DNE589818 DWY589817:DXA589818 EGU589817:EGW589818 EQQ589817:EQS589818 FAM589817:FAO589818 FKI589817:FKK589818 FUE589817:FUG589818 GEA589817:GEC589818 GNW589817:GNY589818 GXS589817:GXU589818 HHO589817:HHQ589818 HRK589817:HRM589818 IBG589817:IBI589818 ILC589817:ILE589818 IUY589817:IVA589818 JEU589817:JEW589818 JOQ589817:JOS589818 JYM589817:JYO589818 KII589817:KIK589818 KSE589817:KSG589818 LCA589817:LCC589818 LLW589817:LLY589818 LVS589817:LVU589818 MFO589817:MFQ589818 MPK589817:MPM589818 MZG589817:MZI589818 NJC589817:NJE589818 NSY589817:NTA589818 OCU589817:OCW589818 OMQ589817:OMS589818 OWM589817:OWO589818 PGI589817:PGK589818 PQE589817:PQG589818 QAA589817:QAC589818 QJW589817:QJY589818 QTS589817:QTU589818 RDO589817:RDQ589818 RNK589817:RNM589818 RXG589817:RXI589818 SHC589817:SHE589818 SQY589817:SRA589818 TAU589817:TAW589818 TKQ589817:TKS589818 TUM589817:TUO589818 UEI589817:UEK589818 UOE589817:UOG589818 UYA589817:UYC589818 VHW589817:VHY589818 VRS589817:VRU589818 WBO589817:WBQ589818 WLK589817:WLM589818 WVG589817:WVI589818 C655353:E655354 IU655353:IW655354 SQ655353:SS655354 ACM655353:ACO655354 AMI655353:AMK655354 AWE655353:AWG655354 BGA655353:BGC655354 BPW655353:BPY655354 BZS655353:BZU655354 CJO655353:CJQ655354 CTK655353:CTM655354 DDG655353:DDI655354 DNC655353:DNE655354 DWY655353:DXA655354 EGU655353:EGW655354 EQQ655353:EQS655354 FAM655353:FAO655354 FKI655353:FKK655354 FUE655353:FUG655354 GEA655353:GEC655354 GNW655353:GNY655354 GXS655353:GXU655354 HHO655353:HHQ655354 HRK655353:HRM655354 IBG655353:IBI655354 ILC655353:ILE655354 IUY655353:IVA655354 JEU655353:JEW655354 JOQ655353:JOS655354 JYM655353:JYO655354 KII655353:KIK655354 KSE655353:KSG655354 LCA655353:LCC655354 LLW655353:LLY655354 LVS655353:LVU655354 MFO655353:MFQ655354 MPK655353:MPM655354 MZG655353:MZI655354 NJC655353:NJE655354 NSY655353:NTA655354 OCU655353:OCW655354 OMQ655353:OMS655354 OWM655353:OWO655354 PGI655353:PGK655354 PQE655353:PQG655354 QAA655353:QAC655354 QJW655353:QJY655354 QTS655353:QTU655354 RDO655353:RDQ655354 RNK655353:RNM655354 RXG655353:RXI655354 SHC655353:SHE655354 SQY655353:SRA655354 TAU655353:TAW655354 TKQ655353:TKS655354 TUM655353:TUO655354 UEI655353:UEK655354 UOE655353:UOG655354 UYA655353:UYC655354 VHW655353:VHY655354 VRS655353:VRU655354 WBO655353:WBQ655354 WLK655353:WLM655354 WVG655353:WVI655354 C720889:E720890 IU720889:IW720890 SQ720889:SS720890 ACM720889:ACO720890 AMI720889:AMK720890 AWE720889:AWG720890 BGA720889:BGC720890 BPW720889:BPY720890 BZS720889:BZU720890 CJO720889:CJQ720890 CTK720889:CTM720890 DDG720889:DDI720890 DNC720889:DNE720890 DWY720889:DXA720890 EGU720889:EGW720890 EQQ720889:EQS720890 FAM720889:FAO720890 FKI720889:FKK720890 FUE720889:FUG720890 GEA720889:GEC720890 GNW720889:GNY720890 GXS720889:GXU720890 HHO720889:HHQ720890 HRK720889:HRM720890 IBG720889:IBI720890 ILC720889:ILE720890 IUY720889:IVA720890 JEU720889:JEW720890 JOQ720889:JOS720890 JYM720889:JYO720890 KII720889:KIK720890 KSE720889:KSG720890 LCA720889:LCC720890 LLW720889:LLY720890 LVS720889:LVU720890 MFO720889:MFQ720890 MPK720889:MPM720890 MZG720889:MZI720890 NJC720889:NJE720890 NSY720889:NTA720890 OCU720889:OCW720890 OMQ720889:OMS720890 OWM720889:OWO720890 PGI720889:PGK720890 PQE720889:PQG720890 QAA720889:QAC720890 QJW720889:QJY720890 QTS720889:QTU720890 RDO720889:RDQ720890 RNK720889:RNM720890 RXG720889:RXI720890 SHC720889:SHE720890 SQY720889:SRA720890 TAU720889:TAW720890 TKQ720889:TKS720890 TUM720889:TUO720890 UEI720889:UEK720890 UOE720889:UOG720890 UYA720889:UYC720890 VHW720889:VHY720890 VRS720889:VRU720890 WBO720889:WBQ720890 WLK720889:WLM720890 WVG720889:WVI720890 C786425:E786426 IU786425:IW786426 SQ786425:SS786426 ACM786425:ACO786426 AMI786425:AMK786426 AWE786425:AWG786426 BGA786425:BGC786426 BPW786425:BPY786426 BZS786425:BZU786426 CJO786425:CJQ786426 CTK786425:CTM786426 DDG786425:DDI786426 DNC786425:DNE786426 DWY786425:DXA786426 EGU786425:EGW786426 EQQ786425:EQS786426 FAM786425:FAO786426 FKI786425:FKK786426 FUE786425:FUG786426 GEA786425:GEC786426 GNW786425:GNY786426 GXS786425:GXU786426 HHO786425:HHQ786426 HRK786425:HRM786426 IBG786425:IBI786426 ILC786425:ILE786426 IUY786425:IVA786426 JEU786425:JEW786426 JOQ786425:JOS786426 JYM786425:JYO786426 KII786425:KIK786426 KSE786425:KSG786426 LCA786425:LCC786426 LLW786425:LLY786426 LVS786425:LVU786426 MFO786425:MFQ786426 MPK786425:MPM786426 MZG786425:MZI786426 NJC786425:NJE786426 NSY786425:NTA786426 OCU786425:OCW786426 OMQ786425:OMS786426 OWM786425:OWO786426 PGI786425:PGK786426 PQE786425:PQG786426 QAA786425:QAC786426 QJW786425:QJY786426 QTS786425:QTU786426 RDO786425:RDQ786426 RNK786425:RNM786426 RXG786425:RXI786426 SHC786425:SHE786426 SQY786425:SRA786426 TAU786425:TAW786426 TKQ786425:TKS786426 TUM786425:TUO786426 UEI786425:UEK786426 UOE786425:UOG786426 UYA786425:UYC786426 VHW786425:VHY786426 VRS786425:VRU786426 WBO786425:WBQ786426 WLK786425:WLM786426 WVG786425:WVI786426 C851961:E851962 IU851961:IW851962 SQ851961:SS851962 ACM851961:ACO851962 AMI851961:AMK851962 AWE851961:AWG851962 BGA851961:BGC851962 BPW851961:BPY851962 BZS851961:BZU851962 CJO851961:CJQ851962 CTK851961:CTM851962 DDG851961:DDI851962 DNC851961:DNE851962 DWY851961:DXA851962 EGU851961:EGW851962 EQQ851961:EQS851962 FAM851961:FAO851962 FKI851961:FKK851962 FUE851961:FUG851962 GEA851961:GEC851962 GNW851961:GNY851962 GXS851961:GXU851962 HHO851961:HHQ851962 HRK851961:HRM851962 IBG851961:IBI851962 ILC851961:ILE851962 IUY851961:IVA851962 JEU851961:JEW851962 JOQ851961:JOS851962 JYM851961:JYO851962 KII851961:KIK851962 KSE851961:KSG851962 LCA851961:LCC851962 LLW851961:LLY851962 LVS851961:LVU851962 MFO851961:MFQ851962 MPK851961:MPM851962 MZG851961:MZI851962 NJC851961:NJE851962 NSY851961:NTA851962 OCU851961:OCW851962 OMQ851961:OMS851962 OWM851961:OWO851962 PGI851961:PGK851962 PQE851961:PQG851962 QAA851961:QAC851962 QJW851961:QJY851962 QTS851961:QTU851962 RDO851961:RDQ851962 RNK851961:RNM851962 RXG851961:RXI851962 SHC851961:SHE851962 SQY851961:SRA851962 TAU851961:TAW851962 TKQ851961:TKS851962 TUM851961:TUO851962 UEI851961:UEK851962 UOE851961:UOG851962 UYA851961:UYC851962 VHW851961:VHY851962 VRS851961:VRU851962 WBO851961:WBQ851962 WLK851961:WLM851962 WVG851961:WVI851962 C917497:E917498 IU917497:IW917498 SQ917497:SS917498 ACM917497:ACO917498 AMI917497:AMK917498 AWE917497:AWG917498 BGA917497:BGC917498 BPW917497:BPY917498 BZS917497:BZU917498 CJO917497:CJQ917498 CTK917497:CTM917498 DDG917497:DDI917498 DNC917497:DNE917498 DWY917497:DXA917498 EGU917497:EGW917498 EQQ917497:EQS917498 FAM917497:FAO917498 FKI917497:FKK917498 FUE917497:FUG917498 GEA917497:GEC917498 GNW917497:GNY917498 GXS917497:GXU917498 HHO917497:HHQ917498 HRK917497:HRM917498 IBG917497:IBI917498 ILC917497:ILE917498 IUY917497:IVA917498 JEU917497:JEW917498 JOQ917497:JOS917498 JYM917497:JYO917498 KII917497:KIK917498 KSE917497:KSG917498 LCA917497:LCC917498 LLW917497:LLY917498 LVS917497:LVU917498 MFO917497:MFQ917498 MPK917497:MPM917498 MZG917497:MZI917498 NJC917497:NJE917498 NSY917497:NTA917498 OCU917497:OCW917498 OMQ917497:OMS917498 OWM917497:OWO917498 PGI917497:PGK917498 PQE917497:PQG917498 QAA917497:QAC917498 QJW917497:QJY917498 QTS917497:QTU917498 RDO917497:RDQ917498 RNK917497:RNM917498 RXG917497:RXI917498 SHC917497:SHE917498 SQY917497:SRA917498 TAU917497:TAW917498 TKQ917497:TKS917498 TUM917497:TUO917498 UEI917497:UEK917498 UOE917497:UOG917498 UYA917497:UYC917498 VHW917497:VHY917498 VRS917497:VRU917498 WBO917497:WBQ917498 WLK917497:WLM917498 WVG917497:WVI917498 C983033:E983034 IU983033:IW983034 SQ983033:SS983034 ACM983033:ACO983034 AMI983033:AMK983034 AWE983033:AWG983034 BGA983033:BGC983034 BPW983033:BPY983034 BZS983033:BZU983034 CJO983033:CJQ983034 CTK983033:CTM983034 DDG983033:DDI983034 DNC983033:DNE983034 DWY983033:DXA983034 EGU983033:EGW983034 EQQ983033:EQS983034 FAM983033:FAO983034 FKI983033:FKK983034 FUE983033:FUG983034 GEA983033:GEC983034 GNW983033:GNY983034 GXS983033:GXU983034 HHO983033:HHQ983034 HRK983033:HRM983034 IBG983033:IBI983034 ILC983033:ILE983034 IUY983033:IVA983034 JEU983033:JEW983034 JOQ983033:JOS983034 JYM983033:JYO983034 KII983033:KIK983034 KSE983033:KSG983034 LCA983033:LCC983034 LLW983033:LLY983034 LVS983033:LVU983034 MFO983033:MFQ983034 MPK983033:MPM983034 MZG983033:MZI983034 NJC983033:NJE983034 NSY983033:NTA983034 OCU983033:OCW983034 OMQ983033:OMS983034 OWM983033:OWO983034 PGI983033:PGK983034 PQE983033:PQG983034 QAA983033:QAC983034 QJW983033:QJY983034 QTS983033:QTU983034 RDO983033:RDQ983034 RNK983033:RNM983034 RXG983033:RXI983034 SHC983033:SHE983034 SQY983033:SRA983034 TAU983033:TAW983034 TKQ983033:TKS983034 TUM983033:TUO983034 UEI983033:UEK983034 UOE983033:UOG983034 UYA983033:UYC983034 VHW983033:VHY983034 VRS983033:VRU983034 WBO983033:WBQ983034 WLK983033:WLM983034">
      <formula1>",アクリアウール16K,アクリアウール24K,アクリアネクスト14K,アクリアサンカット24K(屋根),アクリアブロー20K(壁･屋根),アクリアブロー22K(壁･屋根),アクリアマット14K,アクリアマット10K(90･65･50mm品),アクリアマット10K(100mm品),アクリアマット24K,アクリアネクストα20K,アクリアマットα20K,アクリアウールα20K,アクリアウールα36K,"</formula1>
    </dataValidation>
    <dataValidation type="list" allowBlank="1" showInputMessage="1" sqref="WVG983077:WVI983077 IV78:IX78 SR78:ST78 ACN78:ACP78 AMJ78:AML78 AWF78:AWH78 BGB78:BGD78 BPX78:BPZ78 BZT78:BZV78 CJP78:CJR78 CTL78:CTN78 DDH78:DDJ78 DND78:DNF78 DWZ78:DXB78 EGV78:EGX78 EQR78:EQT78 FAN78:FAP78 FKJ78:FKL78 FUF78:FUH78 GEB78:GED78 GNX78:GNZ78 GXT78:GXV78 HHP78:HHR78 HRL78:HRN78 IBH78:IBJ78 ILD78:ILF78 IUZ78:IVB78 JEV78:JEX78 JOR78:JOT78 JYN78:JYP78 KIJ78:KIL78 KSF78:KSH78 LCB78:LCD78 LLX78:LLZ78 LVT78:LVV78 MFP78:MFR78 MPL78:MPN78 MZH78:MZJ78 NJD78:NJF78 NSZ78:NTB78 OCV78:OCX78 OMR78:OMT78 OWN78:OWP78 PGJ78:PGL78 PQF78:PQH78 QAB78:QAD78 QJX78:QJZ78 QTT78:QTV78 RDP78:RDR78 RNL78:RNN78 RXH78:RXJ78 SHD78:SHF78 SQZ78:SRB78 TAV78:TAX78 TKR78:TKT78 TUN78:TUP78 UEJ78:UEL78 UOF78:UOH78 UYB78:UYD78 VHX78:VHZ78 VRT78:VRV78 WBP78:WBR78 WLL78:WLN78 WVH78:WVJ78 C65573:E65573 IU65573:IW65573 SQ65573:SS65573 ACM65573:ACO65573 AMI65573:AMK65573 AWE65573:AWG65573 BGA65573:BGC65573 BPW65573:BPY65573 BZS65573:BZU65573 CJO65573:CJQ65573 CTK65573:CTM65573 DDG65573:DDI65573 DNC65573:DNE65573 DWY65573:DXA65573 EGU65573:EGW65573 EQQ65573:EQS65573 FAM65573:FAO65573 FKI65573:FKK65573 FUE65573:FUG65573 GEA65573:GEC65573 GNW65573:GNY65573 GXS65573:GXU65573 HHO65573:HHQ65573 HRK65573:HRM65573 IBG65573:IBI65573 ILC65573:ILE65573 IUY65573:IVA65573 JEU65573:JEW65573 JOQ65573:JOS65573 JYM65573:JYO65573 KII65573:KIK65573 KSE65573:KSG65573 LCA65573:LCC65573 LLW65573:LLY65573 LVS65573:LVU65573 MFO65573:MFQ65573 MPK65573:MPM65573 MZG65573:MZI65573 NJC65573:NJE65573 NSY65573:NTA65573 OCU65573:OCW65573 OMQ65573:OMS65573 OWM65573:OWO65573 PGI65573:PGK65573 PQE65573:PQG65573 QAA65573:QAC65573 QJW65573:QJY65573 QTS65573:QTU65573 RDO65573:RDQ65573 RNK65573:RNM65573 RXG65573:RXI65573 SHC65573:SHE65573 SQY65573:SRA65573 TAU65573:TAW65573 TKQ65573:TKS65573 TUM65573:TUO65573 UEI65573:UEK65573 UOE65573:UOG65573 UYA65573:UYC65573 VHW65573:VHY65573 VRS65573:VRU65573 WBO65573:WBQ65573 WLK65573:WLM65573 WVG65573:WVI65573 C131109:E131109 IU131109:IW131109 SQ131109:SS131109 ACM131109:ACO131109 AMI131109:AMK131109 AWE131109:AWG131109 BGA131109:BGC131109 BPW131109:BPY131109 BZS131109:BZU131109 CJO131109:CJQ131109 CTK131109:CTM131109 DDG131109:DDI131109 DNC131109:DNE131109 DWY131109:DXA131109 EGU131109:EGW131109 EQQ131109:EQS131109 FAM131109:FAO131109 FKI131109:FKK131109 FUE131109:FUG131109 GEA131109:GEC131109 GNW131109:GNY131109 GXS131109:GXU131109 HHO131109:HHQ131109 HRK131109:HRM131109 IBG131109:IBI131109 ILC131109:ILE131109 IUY131109:IVA131109 JEU131109:JEW131109 JOQ131109:JOS131109 JYM131109:JYO131109 KII131109:KIK131109 KSE131109:KSG131109 LCA131109:LCC131109 LLW131109:LLY131109 LVS131109:LVU131109 MFO131109:MFQ131109 MPK131109:MPM131109 MZG131109:MZI131109 NJC131109:NJE131109 NSY131109:NTA131109 OCU131109:OCW131109 OMQ131109:OMS131109 OWM131109:OWO131109 PGI131109:PGK131109 PQE131109:PQG131109 QAA131109:QAC131109 QJW131109:QJY131109 QTS131109:QTU131109 RDO131109:RDQ131109 RNK131109:RNM131109 RXG131109:RXI131109 SHC131109:SHE131109 SQY131109:SRA131109 TAU131109:TAW131109 TKQ131109:TKS131109 TUM131109:TUO131109 UEI131109:UEK131109 UOE131109:UOG131109 UYA131109:UYC131109 VHW131109:VHY131109 VRS131109:VRU131109 WBO131109:WBQ131109 WLK131109:WLM131109 WVG131109:WVI131109 C196645:E196645 IU196645:IW196645 SQ196645:SS196645 ACM196645:ACO196645 AMI196645:AMK196645 AWE196645:AWG196645 BGA196645:BGC196645 BPW196645:BPY196645 BZS196645:BZU196645 CJO196645:CJQ196645 CTK196645:CTM196645 DDG196645:DDI196645 DNC196645:DNE196645 DWY196645:DXA196645 EGU196645:EGW196645 EQQ196645:EQS196645 FAM196645:FAO196645 FKI196645:FKK196645 FUE196645:FUG196645 GEA196645:GEC196645 GNW196645:GNY196645 GXS196645:GXU196645 HHO196645:HHQ196645 HRK196645:HRM196645 IBG196645:IBI196645 ILC196645:ILE196645 IUY196645:IVA196645 JEU196645:JEW196645 JOQ196645:JOS196645 JYM196645:JYO196645 KII196645:KIK196645 KSE196645:KSG196645 LCA196645:LCC196645 LLW196645:LLY196645 LVS196645:LVU196645 MFO196645:MFQ196645 MPK196645:MPM196645 MZG196645:MZI196645 NJC196645:NJE196645 NSY196645:NTA196645 OCU196645:OCW196645 OMQ196645:OMS196645 OWM196645:OWO196645 PGI196645:PGK196645 PQE196645:PQG196645 QAA196645:QAC196645 QJW196645:QJY196645 QTS196645:QTU196645 RDO196645:RDQ196645 RNK196645:RNM196645 RXG196645:RXI196645 SHC196645:SHE196645 SQY196645:SRA196645 TAU196645:TAW196645 TKQ196645:TKS196645 TUM196645:TUO196645 UEI196645:UEK196645 UOE196645:UOG196645 UYA196645:UYC196645 VHW196645:VHY196645 VRS196645:VRU196645 WBO196645:WBQ196645 WLK196645:WLM196645 WVG196645:WVI196645 C262181:E262181 IU262181:IW262181 SQ262181:SS262181 ACM262181:ACO262181 AMI262181:AMK262181 AWE262181:AWG262181 BGA262181:BGC262181 BPW262181:BPY262181 BZS262181:BZU262181 CJO262181:CJQ262181 CTK262181:CTM262181 DDG262181:DDI262181 DNC262181:DNE262181 DWY262181:DXA262181 EGU262181:EGW262181 EQQ262181:EQS262181 FAM262181:FAO262181 FKI262181:FKK262181 FUE262181:FUG262181 GEA262181:GEC262181 GNW262181:GNY262181 GXS262181:GXU262181 HHO262181:HHQ262181 HRK262181:HRM262181 IBG262181:IBI262181 ILC262181:ILE262181 IUY262181:IVA262181 JEU262181:JEW262181 JOQ262181:JOS262181 JYM262181:JYO262181 KII262181:KIK262181 KSE262181:KSG262181 LCA262181:LCC262181 LLW262181:LLY262181 LVS262181:LVU262181 MFO262181:MFQ262181 MPK262181:MPM262181 MZG262181:MZI262181 NJC262181:NJE262181 NSY262181:NTA262181 OCU262181:OCW262181 OMQ262181:OMS262181 OWM262181:OWO262181 PGI262181:PGK262181 PQE262181:PQG262181 QAA262181:QAC262181 QJW262181:QJY262181 QTS262181:QTU262181 RDO262181:RDQ262181 RNK262181:RNM262181 RXG262181:RXI262181 SHC262181:SHE262181 SQY262181:SRA262181 TAU262181:TAW262181 TKQ262181:TKS262181 TUM262181:TUO262181 UEI262181:UEK262181 UOE262181:UOG262181 UYA262181:UYC262181 VHW262181:VHY262181 VRS262181:VRU262181 WBO262181:WBQ262181 WLK262181:WLM262181 WVG262181:WVI262181 C327717:E327717 IU327717:IW327717 SQ327717:SS327717 ACM327717:ACO327717 AMI327717:AMK327717 AWE327717:AWG327717 BGA327717:BGC327717 BPW327717:BPY327717 BZS327717:BZU327717 CJO327717:CJQ327717 CTK327717:CTM327717 DDG327717:DDI327717 DNC327717:DNE327717 DWY327717:DXA327717 EGU327717:EGW327717 EQQ327717:EQS327717 FAM327717:FAO327717 FKI327717:FKK327717 FUE327717:FUG327717 GEA327717:GEC327717 GNW327717:GNY327717 GXS327717:GXU327717 HHO327717:HHQ327717 HRK327717:HRM327717 IBG327717:IBI327717 ILC327717:ILE327717 IUY327717:IVA327717 JEU327717:JEW327717 JOQ327717:JOS327717 JYM327717:JYO327717 KII327717:KIK327717 KSE327717:KSG327717 LCA327717:LCC327717 LLW327717:LLY327717 LVS327717:LVU327717 MFO327717:MFQ327717 MPK327717:MPM327717 MZG327717:MZI327717 NJC327717:NJE327717 NSY327717:NTA327717 OCU327717:OCW327717 OMQ327717:OMS327717 OWM327717:OWO327717 PGI327717:PGK327717 PQE327717:PQG327717 QAA327717:QAC327717 QJW327717:QJY327717 QTS327717:QTU327717 RDO327717:RDQ327717 RNK327717:RNM327717 RXG327717:RXI327717 SHC327717:SHE327717 SQY327717:SRA327717 TAU327717:TAW327717 TKQ327717:TKS327717 TUM327717:TUO327717 UEI327717:UEK327717 UOE327717:UOG327717 UYA327717:UYC327717 VHW327717:VHY327717 VRS327717:VRU327717 WBO327717:WBQ327717 WLK327717:WLM327717 WVG327717:WVI327717 C393253:E393253 IU393253:IW393253 SQ393253:SS393253 ACM393253:ACO393253 AMI393253:AMK393253 AWE393253:AWG393253 BGA393253:BGC393253 BPW393253:BPY393253 BZS393253:BZU393253 CJO393253:CJQ393253 CTK393253:CTM393253 DDG393253:DDI393253 DNC393253:DNE393253 DWY393253:DXA393253 EGU393253:EGW393253 EQQ393253:EQS393253 FAM393253:FAO393253 FKI393253:FKK393253 FUE393253:FUG393253 GEA393253:GEC393253 GNW393253:GNY393253 GXS393253:GXU393253 HHO393253:HHQ393253 HRK393253:HRM393253 IBG393253:IBI393253 ILC393253:ILE393253 IUY393253:IVA393253 JEU393253:JEW393253 JOQ393253:JOS393253 JYM393253:JYO393253 KII393253:KIK393253 KSE393253:KSG393253 LCA393253:LCC393253 LLW393253:LLY393253 LVS393253:LVU393253 MFO393253:MFQ393253 MPK393253:MPM393253 MZG393253:MZI393253 NJC393253:NJE393253 NSY393253:NTA393253 OCU393253:OCW393253 OMQ393253:OMS393253 OWM393253:OWO393253 PGI393253:PGK393253 PQE393253:PQG393253 QAA393253:QAC393253 QJW393253:QJY393253 QTS393253:QTU393253 RDO393253:RDQ393253 RNK393253:RNM393253 RXG393253:RXI393253 SHC393253:SHE393253 SQY393253:SRA393253 TAU393253:TAW393253 TKQ393253:TKS393253 TUM393253:TUO393253 UEI393253:UEK393253 UOE393253:UOG393253 UYA393253:UYC393253 VHW393253:VHY393253 VRS393253:VRU393253 WBO393253:WBQ393253 WLK393253:WLM393253 WVG393253:WVI393253 C458789:E458789 IU458789:IW458789 SQ458789:SS458789 ACM458789:ACO458789 AMI458789:AMK458789 AWE458789:AWG458789 BGA458789:BGC458789 BPW458789:BPY458789 BZS458789:BZU458789 CJO458789:CJQ458789 CTK458789:CTM458789 DDG458789:DDI458789 DNC458789:DNE458789 DWY458789:DXA458789 EGU458789:EGW458789 EQQ458789:EQS458789 FAM458789:FAO458789 FKI458789:FKK458789 FUE458789:FUG458789 GEA458789:GEC458789 GNW458789:GNY458789 GXS458789:GXU458789 HHO458789:HHQ458789 HRK458789:HRM458789 IBG458789:IBI458789 ILC458789:ILE458789 IUY458789:IVA458789 JEU458789:JEW458789 JOQ458789:JOS458789 JYM458789:JYO458789 KII458789:KIK458789 KSE458789:KSG458789 LCA458789:LCC458789 LLW458789:LLY458789 LVS458789:LVU458789 MFO458789:MFQ458789 MPK458789:MPM458789 MZG458789:MZI458789 NJC458789:NJE458789 NSY458789:NTA458789 OCU458789:OCW458789 OMQ458789:OMS458789 OWM458789:OWO458789 PGI458789:PGK458789 PQE458789:PQG458789 QAA458789:QAC458789 QJW458789:QJY458789 QTS458789:QTU458789 RDO458789:RDQ458789 RNK458789:RNM458789 RXG458789:RXI458789 SHC458789:SHE458789 SQY458789:SRA458789 TAU458789:TAW458789 TKQ458789:TKS458789 TUM458789:TUO458789 UEI458789:UEK458789 UOE458789:UOG458789 UYA458789:UYC458789 VHW458789:VHY458789 VRS458789:VRU458789 WBO458789:WBQ458789 WLK458789:WLM458789 WVG458789:WVI458789 C524325:E524325 IU524325:IW524325 SQ524325:SS524325 ACM524325:ACO524325 AMI524325:AMK524325 AWE524325:AWG524325 BGA524325:BGC524325 BPW524325:BPY524325 BZS524325:BZU524325 CJO524325:CJQ524325 CTK524325:CTM524325 DDG524325:DDI524325 DNC524325:DNE524325 DWY524325:DXA524325 EGU524325:EGW524325 EQQ524325:EQS524325 FAM524325:FAO524325 FKI524325:FKK524325 FUE524325:FUG524325 GEA524325:GEC524325 GNW524325:GNY524325 GXS524325:GXU524325 HHO524325:HHQ524325 HRK524325:HRM524325 IBG524325:IBI524325 ILC524325:ILE524325 IUY524325:IVA524325 JEU524325:JEW524325 JOQ524325:JOS524325 JYM524325:JYO524325 KII524325:KIK524325 KSE524325:KSG524325 LCA524325:LCC524325 LLW524325:LLY524325 LVS524325:LVU524325 MFO524325:MFQ524325 MPK524325:MPM524325 MZG524325:MZI524325 NJC524325:NJE524325 NSY524325:NTA524325 OCU524325:OCW524325 OMQ524325:OMS524325 OWM524325:OWO524325 PGI524325:PGK524325 PQE524325:PQG524325 QAA524325:QAC524325 QJW524325:QJY524325 QTS524325:QTU524325 RDO524325:RDQ524325 RNK524325:RNM524325 RXG524325:RXI524325 SHC524325:SHE524325 SQY524325:SRA524325 TAU524325:TAW524325 TKQ524325:TKS524325 TUM524325:TUO524325 UEI524325:UEK524325 UOE524325:UOG524325 UYA524325:UYC524325 VHW524325:VHY524325 VRS524325:VRU524325 WBO524325:WBQ524325 WLK524325:WLM524325 WVG524325:WVI524325 C589861:E589861 IU589861:IW589861 SQ589861:SS589861 ACM589861:ACO589861 AMI589861:AMK589861 AWE589861:AWG589861 BGA589861:BGC589861 BPW589861:BPY589861 BZS589861:BZU589861 CJO589861:CJQ589861 CTK589861:CTM589861 DDG589861:DDI589861 DNC589861:DNE589861 DWY589861:DXA589861 EGU589861:EGW589861 EQQ589861:EQS589861 FAM589861:FAO589861 FKI589861:FKK589861 FUE589861:FUG589861 GEA589861:GEC589861 GNW589861:GNY589861 GXS589861:GXU589861 HHO589861:HHQ589861 HRK589861:HRM589861 IBG589861:IBI589861 ILC589861:ILE589861 IUY589861:IVA589861 JEU589861:JEW589861 JOQ589861:JOS589861 JYM589861:JYO589861 KII589861:KIK589861 KSE589861:KSG589861 LCA589861:LCC589861 LLW589861:LLY589861 LVS589861:LVU589861 MFO589861:MFQ589861 MPK589861:MPM589861 MZG589861:MZI589861 NJC589861:NJE589861 NSY589861:NTA589861 OCU589861:OCW589861 OMQ589861:OMS589861 OWM589861:OWO589861 PGI589861:PGK589861 PQE589861:PQG589861 QAA589861:QAC589861 QJW589861:QJY589861 QTS589861:QTU589861 RDO589861:RDQ589861 RNK589861:RNM589861 RXG589861:RXI589861 SHC589861:SHE589861 SQY589861:SRA589861 TAU589861:TAW589861 TKQ589861:TKS589861 TUM589861:TUO589861 UEI589861:UEK589861 UOE589861:UOG589861 UYA589861:UYC589861 VHW589861:VHY589861 VRS589861:VRU589861 WBO589861:WBQ589861 WLK589861:WLM589861 WVG589861:WVI589861 C655397:E655397 IU655397:IW655397 SQ655397:SS655397 ACM655397:ACO655397 AMI655397:AMK655397 AWE655397:AWG655397 BGA655397:BGC655397 BPW655397:BPY655397 BZS655397:BZU655397 CJO655397:CJQ655397 CTK655397:CTM655397 DDG655397:DDI655397 DNC655397:DNE655397 DWY655397:DXA655397 EGU655397:EGW655397 EQQ655397:EQS655397 FAM655397:FAO655397 FKI655397:FKK655397 FUE655397:FUG655397 GEA655397:GEC655397 GNW655397:GNY655397 GXS655397:GXU655397 HHO655397:HHQ655397 HRK655397:HRM655397 IBG655397:IBI655397 ILC655397:ILE655397 IUY655397:IVA655397 JEU655397:JEW655397 JOQ655397:JOS655397 JYM655397:JYO655397 KII655397:KIK655397 KSE655397:KSG655397 LCA655397:LCC655397 LLW655397:LLY655397 LVS655397:LVU655397 MFO655397:MFQ655397 MPK655397:MPM655397 MZG655397:MZI655397 NJC655397:NJE655397 NSY655397:NTA655397 OCU655397:OCW655397 OMQ655397:OMS655397 OWM655397:OWO655397 PGI655397:PGK655397 PQE655397:PQG655397 QAA655397:QAC655397 QJW655397:QJY655397 QTS655397:QTU655397 RDO655397:RDQ655397 RNK655397:RNM655397 RXG655397:RXI655397 SHC655397:SHE655397 SQY655397:SRA655397 TAU655397:TAW655397 TKQ655397:TKS655397 TUM655397:TUO655397 UEI655397:UEK655397 UOE655397:UOG655397 UYA655397:UYC655397 VHW655397:VHY655397 VRS655397:VRU655397 WBO655397:WBQ655397 WLK655397:WLM655397 WVG655397:WVI655397 C720933:E720933 IU720933:IW720933 SQ720933:SS720933 ACM720933:ACO720933 AMI720933:AMK720933 AWE720933:AWG720933 BGA720933:BGC720933 BPW720933:BPY720933 BZS720933:BZU720933 CJO720933:CJQ720933 CTK720933:CTM720933 DDG720933:DDI720933 DNC720933:DNE720933 DWY720933:DXA720933 EGU720933:EGW720933 EQQ720933:EQS720933 FAM720933:FAO720933 FKI720933:FKK720933 FUE720933:FUG720933 GEA720933:GEC720933 GNW720933:GNY720933 GXS720933:GXU720933 HHO720933:HHQ720933 HRK720933:HRM720933 IBG720933:IBI720933 ILC720933:ILE720933 IUY720933:IVA720933 JEU720933:JEW720933 JOQ720933:JOS720933 JYM720933:JYO720933 KII720933:KIK720933 KSE720933:KSG720933 LCA720933:LCC720933 LLW720933:LLY720933 LVS720933:LVU720933 MFO720933:MFQ720933 MPK720933:MPM720933 MZG720933:MZI720933 NJC720933:NJE720933 NSY720933:NTA720933 OCU720933:OCW720933 OMQ720933:OMS720933 OWM720933:OWO720933 PGI720933:PGK720933 PQE720933:PQG720933 QAA720933:QAC720933 QJW720933:QJY720933 QTS720933:QTU720933 RDO720933:RDQ720933 RNK720933:RNM720933 RXG720933:RXI720933 SHC720933:SHE720933 SQY720933:SRA720933 TAU720933:TAW720933 TKQ720933:TKS720933 TUM720933:TUO720933 UEI720933:UEK720933 UOE720933:UOG720933 UYA720933:UYC720933 VHW720933:VHY720933 VRS720933:VRU720933 WBO720933:WBQ720933 WLK720933:WLM720933 WVG720933:WVI720933 C786469:E786469 IU786469:IW786469 SQ786469:SS786469 ACM786469:ACO786469 AMI786469:AMK786469 AWE786469:AWG786469 BGA786469:BGC786469 BPW786469:BPY786469 BZS786469:BZU786469 CJO786469:CJQ786469 CTK786469:CTM786469 DDG786469:DDI786469 DNC786469:DNE786469 DWY786469:DXA786469 EGU786469:EGW786469 EQQ786469:EQS786469 FAM786469:FAO786469 FKI786469:FKK786469 FUE786469:FUG786469 GEA786469:GEC786469 GNW786469:GNY786469 GXS786469:GXU786469 HHO786469:HHQ786469 HRK786469:HRM786469 IBG786469:IBI786469 ILC786469:ILE786469 IUY786469:IVA786469 JEU786469:JEW786469 JOQ786469:JOS786469 JYM786469:JYO786469 KII786469:KIK786469 KSE786469:KSG786469 LCA786469:LCC786469 LLW786469:LLY786469 LVS786469:LVU786469 MFO786469:MFQ786469 MPK786469:MPM786469 MZG786469:MZI786469 NJC786469:NJE786469 NSY786469:NTA786469 OCU786469:OCW786469 OMQ786469:OMS786469 OWM786469:OWO786469 PGI786469:PGK786469 PQE786469:PQG786469 QAA786469:QAC786469 QJW786469:QJY786469 QTS786469:QTU786469 RDO786469:RDQ786469 RNK786469:RNM786469 RXG786469:RXI786469 SHC786469:SHE786469 SQY786469:SRA786469 TAU786469:TAW786469 TKQ786469:TKS786469 TUM786469:TUO786469 UEI786469:UEK786469 UOE786469:UOG786469 UYA786469:UYC786469 VHW786469:VHY786469 VRS786469:VRU786469 WBO786469:WBQ786469 WLK786469:WLM786469 WVG786469:WVI786469 C852005:E852005 IU852005:IW852005 SQ852005:SS852005 ACM852005:ACO852005 AMI852005:AMK852005 AWE852005:AWG852005 BGA852005:BGC852005 BPW852005:BPY852005 BZS852005:BZU852005 CJO852005:CJQ852005 CTK852005:CTM852005 DDG852005:DDI852005 DNC852005:DNE852005 DWY852005:DXA852005 EGU852005:EGW852005 EQQ852005:EQS852005 FAM852005:FAO852005 FKI852005:FKK852005 FUE852005:FUG852005 GEA852005:GEC852005 GNW852005:GNY852005 GXS852005:GXU852005 HHO852005:HHQ852005 HRK852005:HRM852005 IBG852005:IBI852005 ILC852005:ILE852005 IUY852005:IVA852005 JEU852005:JEW852005 JOQ852005:JOS852005 JYM852005:JYO852005 KII852005:KIK852005 KSE852005:KSG852005 LCA852005:LCC852005 LLW852005:LLY852005 LVS852005:LVU852005 MFO852005:MFQ852005 MPK852005:MPM852005 MZG852005:MZI852005 NJC852005:NJE852005 NSY852005:NTA852005 OCU852005:OCW852005 OMQ852005:OMS852005 OWM852005:OWO852005 PGI852005:PGK852005 PQE852005:PQG852005 QAA852005:QAC852005 QJW852005:QJY852005 QTS852005:QTU852005 RDO852005:RDQ852005 RNK852005:RNM852005 RXG852005:RXI852005 SHC852005:SHE852005 SQY852005:SRA852005 TAU852005:TAW852005 TKQ852005:TKS852005 TUM852005:TUO852005 UEI852005:UEK852005 UOE852005:UOG852005 UYA852005:UYC852005 VHW852005:VHY852005 VRS852005:VRU852005 WBO852005:WBQ852005 WLK852005:WLM852005 WVG852005:WVI852005 C917541:E917541 IU917541:IW917541 SQ917541:SS917541 ACM917541:ACO917541 AMI917541:AMK917541 AWE917541:AWG917541 BGA917541:BGC917541 BPW917541:BPY917541 BZS917541:BZU917541 CJO917541:CJQ917541 CTK917541:CTM917541 DDG917541:DDI917541 DNC917541:DNE917541 DWY917541:DXA917541 EGU917541:EGW917541 EQQ917541:EQS917541 FAM917541:FAO917541 FKI917541:FKK917541 FUE917541:FUG917541 GEA917541:GEC917541 GNW917541:GNY917541 GXS917541:GXU917541 HHO917541:HHQ917541 HRK917541:HRM917541 IBG917541:IBI917541 ILC917541:ILE917541 IUY917541:IVA917541 JEU917541:JEW917541 JOQ917541:JOS917541 JYM917541:JYO917541 KII917541:KIK917541 KSE917541:KSG917541 LCA917541:LCC917541 LLW917541:LLY917541 LVS917541:LVU917541 MFO917541:MFQ917541 MPK917541:MPM917541 MZG917541:MZI917541 NJC917541:NJE917541 NSY917541:NTA917541 OCU917541:OCW917541 OMQ917541:OMS917541 OWM917541:OWO917541 PGI917541:PGK917541 PQE917541:PQG917541 QAA917541:QAC917541 QJW917541:QJY917541 QTS917541:QTU917541 RDO917541:RDQ917541 RNK917541:RNM917541 RXG917541:RXI917541 SHC917541:SHE917541 SQY917541:SRA917541 TAU917541:TAW917541 TKQ917541:TKS917541 TUM917541:TUO917541 UEI917541:UEK917541 UOE917541:UOG917541 UYA917541:UYC917541 VHW917541:VHY917541 VRS917541:VRU917541 WBO917541:WBQ917541 WLK917541:WLM917541 WVG917541:WVI917541 C983077:E983077 IU983077:IW983077 SQ983077:SS983077 ACM983077:ACO983077 AMI983077:AMK983077 AWE983077:AWG983077 BGA983077:BGC983077 BPW983077:BPY983077 BZS983077:BZU983077 CJO983077:CJQ983077 CTK983077:CTM983077 DDG983077:DDI983077 DNC983077:DNE983077 DWY983077:DXA983077 EGU983077:EGW983077 EQQ983077:EQS983077 FAM983077:FAO983077 FKI983077:FKK983077 FUE983077:FUG983077 GEA983077:GEC983077 GNW983077:GNY983077 GXS983077:GXU983077 HHO983077:HHQ983077 HRK983077:HRM983077 IBG983077:IBI983077 ILC983077:ILE983077 IUY983077:IVA983077 JEU983077:JEW983077 JOQ983077:JOS983077 JYM983077:JYO983077 KII983077:KIK983077 KSE983077:KSG983077 LCA983077:LCC983077 LLW983077:LLY983077 LVS983077:LVU983077 MFO983077:MFQ983077 MPK983077:MPM983077 MZG983077:MZI983077 NJC983077:NJE983077 NSY983077:NTA983077 OCU983077:OCW983077 OMQ983077:OMS983077 OWM983077:OWO983077 PGI983077:PGK983077 PQE983077:PQG983077 QAA983077:QAC983077 QJW983077:QJY983077 QTS983077:QTU983077 RDO983077:RDQ983077 RNK983077:RNM983077 RXG983077:RXI983077 SHC983077:SHE983077 SQY983077:SRA983077 TAU983077:TAW983077 TKQ983077:TKS983077 TUM983077:TUO983077 UEI983077:UEK983077 UOE983077:UOG983077 UYA983077:UYC983077 VHW983077:VHY983077 VRS983077:VRU983077 WBO983077:WBQ983077 WLK983077:WLM983077">
      <formula1>",アクリアＵボード24K,アクリアＵボード32K,アクリアウール16K,アクリアウール24K,アクリアウールα20K,アクリアウールα36K,アクリアＵボードピンレスα36K,"</formula1>
    </dataValidation>
    <dataValidation type="list" allowBlank="1" showInputMessage="1" showErrorMessage="1" sqref="C65544:E65544 IU65544:IW65544 SQ65544:SS65544 ACM65544:ACO65544 AMI65544:AMK65544 AWE65544:AWG65544 BGA65544:BGC65544 BPW65544:BPY65544 BZS65544:BZU65544 CJO65544:CJQ65544 CTK65544:CTM65544 DDG65544:DDI65544 DNC65544:DNE65544 DWY65544:DXA65544 EGU65544:EGW65544 EQQ65544:EQS65544 FAM65544:FAO65544 FKI65544:FKK65544 FUE65544:FUG65544 GEA65544:GEC65544 GNW65544:GNY65544 GXS65544:GXU65544 HHO65544:HHQ65544 HRK65544:HRM65544 IBG65544:IBI65544 ILC65544:ILE65544 IUY65544:IVA65544 JEU65544:JEW65544 JOQ65544:JOS65544 JYM65544:JYO65544 KII65544:KIK65544 KSE65544:KSG65544 LCA65544:LCC65544 LLW65544:LLY65544 LVS65544:LVU65544 MFO65544:MFQ65544 MPK65544:MPM65544 MZG65544:MZI65544 NJC65544:NJE65544 NSY65544:NTA65544 OCU65544:OCW65544 OMQ65544:OMS65544 OWM65544:OWO65544 PGI65544:PGK65544 PQE65544:PQG65544 QAA65544:QAC65544 QJW65544:QJY65544 QTS65544:QTU65544 RDO65544:RDQ65544 RNK65544:RNM65544 RXG65544:RXI65544 SHC65544:SHE65544 SQY65544:SRA65544 TAU65544:TAW65544 TKQ65544:TKS65544 TUM65544:TUO65544 UEI65544:UEK65544 UOE65544:UOG65544 UYA65544:UYC65544 VHW65544:VHY65544 VRS65544:VRU65544 WBO65544:WBQ65544 WLK65544:WLM65544 WVG65544:WVI65544 C131080:E131080 IU131080:IW131080 SQ131080:SS131080 ACM131080:ACO131080 AMI131080:AMK131080 AWE131080:AWG131080 BGA131080:BGC131080 BPW131080:BPY131080 BZS131080:BZU131080 CJO131080:CJQ131080 CTK131080:CTM131080 DDG131080:DDI131080 DNC131080:DNE131080 DWY131080:DXA131080 EGU131080:EGW131080 EQQ131080:EQS131080 FAM131080:FAO131080 FKI131080:FKK131080 FUE131080:FUG131080 GEA131080:GEC131080 GNW131080:GNY131080 GXS131080:GXU131080 HHO131080:HHQ131080 HRK131080:HRM131080 IBG131080:IBI131080 ILC131080:ILE131080 IUY131080:IVA131080 JEU131080:JEW131080 JOQ131080:JOS131080 JYM131080:JYO131080 KII131080:KIK131080 KSE131080:KSG131080 LCA131080:LCC131080 LLW131080:LLY131080 LVS131080:LVU131080 MFO131080:MFQ131080 MPK131080:MPM131080 MZG131080:MZI131080 NJC131080:NJE131080 NSY131080:NTA131080 OCU131080:OCW131080 OMQ131080:OMS131080 OWM131080:OWO131080 PGI131080:PGK131080 PQE131080:PQG131080 QAA131080:QAC131080 QJW131080:QJY131080 QTS131080:QTU131080 RDO131080:RDQ131080 RNK131080:RNM131080 RXG131080:RXI131080 SHC131080:SHE131080 SQY131080:SRA131080 TAU131080:TAW131080 TKQ131080:TKS131080 TUM131080:TUO131080 UEI131080:UEK131080 UOE131080:UOG131080 UYA131080:UYC131080 VHW131080:VHY131080 VRS131080:VRU131080 WBO131080:WBQ131080 WLK131080:WLM131080 WVG131080:WVI131080 C196616:E196616 IU196616:IW196616 SQ196616:SS196616 ACM196616:ACO196616 AMI196616:AMK196616 AWE196616:AWG196616 BGA196616:BGC196616 BPW196616:BPY196616 BZS196616:BZU196616 CJO196616:CJQ196616 CTK196616:CTM196616 DDG196616:DDI196616 DNC196616:DNE196616 DWY196616:DXA196616 EGU196616:EGW196616 EQQ196616:EQS196616 FAM196616:FAO196616 FKI196616:FKK196616 FUE196616:FUG196616 GEA196616:GEC196616 GNW196616:GNY196616 GXS196616:GXU196616 HHO196616:HHQ196616 HRK196616:HRM196616 IBG196616:IBI196616 ILC196616:ILE196616 IUY196616:IVA196616 JEU196616:JEW196616 JOQ196616:JOS196616 JYM196616:JYO196616 KII196616:KIK196616 KSE196616:KSG196616 LCA196616:LCC196616 LLW196616:LLY196616 LVS196616:LVU196616 MFO196616:MFQ196616 MPK196616:MPM196616 MZG196616:MZI196616 NJC196616:NJE196616 NSY196616:NTA196616 OCU196616:OCW196616 OMQ196616:OMS196616 OWM196616:OWO196616 PGI196616:PGK196616 PQE196616:PQG196616 QAA196616:QAC196616 QJW196616:QJY196616 QTS196616:QTU196616 RDO196616:RDQ196616 RNK196616:RNM196616 RXG196616:RXI196616 SHC196616:SHE196616 SQY196616:SRA196616 TAU196616:TAW196616 TKQ196616:TKS196616 TUM196616:TUO196616 UEI196616:UEK196616 UOE196616:UOG196616 UYA196616:UYC196616 VHW196616:VHY196616 VRS196616:VRU196616 WBO196616:WBQ196616 WLK196616:WLM196616 WVG196616:WVI196616 C262152:E262152 IU262152:IW262152 SQ262152:SS262152 ACM262152:ACO262152 AMI262152:AMK262152 AWE262152:AWG262152 BGA262152:BGC262152 BPW262152:BPY262152 BZS262152:BZU262152 CJO262152:CJQ262152 CTK262152:CTM262152 DDG262152:DDI262152 DNC262152:DNE262152 DWY262152:DXA262152 EGU262152:EGW262152 EQQ262152:EQS262152 FAM262152:FAO262152 FKI262152:FKK262152 FUE262152:FUG262152 GEA262152:GEC262152 GNW262152:GNY262152 GXS262152:GXU262152 HHO262152:HHQ262152 HRK262152:HRM262152 IBG262152:IBI262152 ILC262152:ILE262152 IUY262152:IVA262152 JEU262152:JEW262152 JOQ262152:JOS262152 JYM262152:JYO262152 KII262152:KIK262152 KSE262152:KSG262152 LCA262152:LCC262152 LLW262152:LLY262152 LVS262152:LVU262152 MFO262152:MFQ262152 MPK262152:MPM262152 MZG262152:MZI262152 NJC262152:NJE262152 NSY262152:NTA262152 OCU262152:OCW262152 OMQ262152:OMS262152 OWM262152:OWO262152 PGI262152:PGK262152 PQE262152:PQG262152 QAA262152:QAC262152 QJW262152:QJY262152 QTS262152:QTU262152 RDO262152:RDQ262152 RNK262152:RNM262152 RXG262152:RXI262152 SHC262152:SHE262152 SQY262152:SRA262152 TAU262152:TAW262152 TKQ262152:TKS262152 TUM262152:TUO262152 UEI262152:UEK262152 UOE262152:UOG262152 UYA262152:UYC262152 VHW262152:VHY262152 VRS262152:VRU262152 WBO262152:WBQ262152 WLK262152:WLM262152 WVG262152:WVI262152 C327688:E327688 IU327688:IW327688 SQ327688:SS327688 ACM327688:ACO327688 AMI327688:AMK327688 AWE327688:AWG327688 BGA327688:BGC327688 BPW327688:BPY327688 BZS327688:BZU327688 CJO327688:CJQ327688 CTK327688:CTM327688 DDG327688:DDI327688 DNC327688:DNE327688 DWY327688:DXA327688 EGU327688:EGW327688 EQQ327688:EQS327688 FAM327688:FAO327688 FKI327688:FKK327688 FUE327688:FUG327688 GEA327688:GEC327688 GNW327688:GNY327688 GXS327688:GXU327688 HHO327688:HHQ327688 HRK327688:HRM327688 IBG327688:IBI327688 ILC327688:ILE327688 IUY327688:IVA327688 JEU327688:JEW327688 JOQ327688:JOS327688 JYM327688:JYO327688 KII327688:KIK327688 KSE327688:KSG327688 LCA327688:LCC327688 LLW327688:LLY327688 LVS327688:LVU327688 MFO327688:MFQ327688 MPK327688:MPM327688 MZG327688:MZI327688 NJC327688:NJE327688 NSY327688:NTA327688 OCU327688:OCW327688 OMQ327688:OMS327688 OWM327688:OWO327688 PGI327688:PGK327688 PQE327688:PQG327688 QAA327688:QAC327688 QJW327688:QJY327688 QTS327688:QTU327688 RDO327688:RDQ327688 RNK327688:RNM327688 RXG327688:RXI327688 SHC327688:SHE327688 SQY327688:SRA327688 TAU327688:TAW327688 TKQ327688:TKS327688 TUM327688:TUO327688 UEI327688:UEK327688 UOE327688:UOG327688 UYA327688:UYC327688 VHW327688:VHY327688 VRS327688:VRU327688 WBO327688:WBQ327688 WLK327688:WLM327688 WVG327688:WVI327688 C393224:E393224 IU393224:IW393224 SQ393224:SS393224 ACM393224:ACO393224 AMI393224:AMK393224 AWE393224:AWG393224 BGA393224:BGC393224 BPW393224:BPY393224 BZS393224:BZU393224 CJO393224:CJQ393224 CTK393224:CTM393224 DDG393224:DDI393224 DNC393224:DNE393224 DWY393224:DXA393224 EGU393224:EGW393224 EQQ393224:EQS393224 FAM393224:FAO393224 FKI393224:FKK393224 FUE393224:FUG393224 GEA393224:GEC393224 GNW393224:GNY393224 GXS393224:GXU393224 HHO393224:HHQ393224 HRK393224:HRM393224 IBG393224:IBI393224 ILC393224:ILE393224 IUY393224:IVA393224 JEU393224:JEW393224 JOQ393224:JOS393224 JYM393224:JYO393224 KII393224:KIK393224 KSE393224:KSG393224 LCA393224:LCC393224 LLW393224:LLY393224 LVS393224:LVU393224 MFO393224:MFQ393224 MPK393224:MPM393224 MZG393224:MZI393224 NJC393224:NJE393224 NSY393224:NTA393224 OCU393224:OCW393224 OMQ393224:OMS393224 OWM393224:OWO393224 PGI393224:PGK393224 PQE393224:PQG393224 QAA393224:QAC393224 QJW393224:QJY393224 QTS393224:QTU393224 RDO393224:RDQ393224 RNK393224:RNM393224 RXG393224:RXI393224 SHC393224:SHE393224 SQY393224:SRA393224 TAU393224:TAW393224 TKQ393224:TKS393224 TUM393224:TUO393224 UEI393224:UEK393224 UOE393224:UOG393224 UYA393224:UYC393224 VHW393224:VHY393224 VRS393224:VRU393224 WBO393224:WBQ393224 WLK393224:WLM393224 WVG393224:WVI393224 C458760:E458760 IU458760:IW458760 SQ458760:SS458760 ACM458760:ACO458760 AMI458760:AMK458760 AWE458760:AWG458760 BGA458760:BGC458760 BPW458760:BPY458760 BZS458760:BZU458760 CJO458760:CJQ458760 CTK458760:CTM458760 DDG458760:DDI458760 DNC458760:DNE458760 DWY458760:DXA458760 EGU458760:EGW458760 EQQ458760:EQS458760 FAM458760:FAO458760 FKI458760:FKK458760 FUE458760:FUG458760 GEA458760:GEC458760 GNW458760:GNY458760 GXS458760:GXU458760 HHO458760:HHQ458760 HRK458760:HRM458760 IBG458760:IBI458760 ILC458760:ILE458760 IUY458760:IVA458760 JEU458760:JEW458760 JOQ458760:JOS458760 JYM458760:JYO458760 KII458760:KIK458760 KSE458760:KSG458760 LCA458760:LCC458760 LLW458760:LLY458760 LVS458760:LVU458760 MFO458760:MFQ458760 MPK458760:MPM458760 MZG458760:MZI458760 NJC458760:NJE458760 NSY458760:NTA458760 OCU458760:OCW458760 OMQ458760:OMS458760 OWM458760:OWO458760 PGI458760:PGK458760 PQE458760:PQG458760 QAA458760:QAC458760 QJW458760:QJY458760 QTS458760:QTU458760 RDO458760:RDQ458760 RNK458760:RNM458760 RXG458760:RXI458760 SHC458760:SHE458760 SQY458760:SRA458760 TAU458760:TAW458760 TKQ458760:TKS458760 TUM458760:TUO458760 UEI458760:UEK458760 UOE458760:UOG458760 UYA458760:UYC458760 VHW458760:VHY458760 VRS458760:VRU458760 WBO458760:WBQ458760 WLK458760:WLM458760 WVG458760:WVI458760 C524296:E524296 IU524296:IW524296 SQ524296:SS524296 ACM524296:ACO524296 AMI524296:AMK524296 AWE524296:AWG524296 BGA524296:BGC524296 BPW524296:BPY524296 BZS524296:BZU524296 CJO524296:CJQ524296 CTK524296:CTM524296 DDG524296:DDI524296 DNC524296:DNE524296 DWY524296:DXA524296 EGU524296:EGW524296 EQQ524296:EQS524296 FAM524296:FAO524296 FKI524296:FKK524296 FUE524296:FUG524296 GEA524296:GEC524296 GNW524296:GNY524296 GXS524296:GXU524296 HHO524296:HHQ524296 HRK524296:HRM524296 IBG524296:IBI524296 ILC524296:ILE524296 IUY524296:IVA524296 JEU524296:JEW524296 JOQ524296:JOS524296 JYM524296:JYO524296 KII524296:KIK524296 KSE524296:KSG524296 LCA524296:LCC524296 LLW524296:LLY524296 LVS524296:LVU524296 MFO524296:MFQ524296 MPK524296:MPM524296 MZG524296:MZI524296 NJC524296:NJE524296 NSY524296:NTA524296 OCU524296:OCW524296 OMQ524296:OMS524296 OWM524296:OWO524296 PGI524296:PGK524296 PQE524296:PQG524296 QAA524296:QAC524296 QJW524296:QJY524296 QTS524296:QTU524296 RDO524296:RDQ524296 RNK524296:RNM524296 RXG524296:RXI524296 SHC524296:SHE524296 SQY524296:SRA524296 TAU524296:TAW524296 TKQ524296:TKS524296 TUM524296:TUO524296 UEI524296:UEK524296 UOE524296:UOG524296 UYA524296:UYC524296 VHW524296:VHY524296 VRS524296:VRU524296 WBO524296:WBQ524296 WLK524296:WLM524296 WVG524296:WVI524296 C589832:E589832 IU589832:IW589832 SQ589832:SS589832 ACM589832:ACO589832 AMI589832:AMK589832 AWE589832:AWG589832 BGA589832:BGC589832 BPW589832:BPY589832 BZS589832:BZU589832 CJO589832:CJQ589832 CTK589832:CTM589832 DDG589832:DDI589832 DNC589832:DNE589832 DWY589832:DXA589832 EGU589832:EGW589832 EQQ589832:EQS589832 FAM589832:FAO589832 FKI589832:FKK589832 FUE589832:FUG589832 GEA589832:GEC589832 GNW589832:GNY589832 GXS589832:GXU589832 HHO589832:HHQ589832 HRK589832:HRM589832 IBG589832:IBI589832 ILC589832:ILE589832 IUY589832:IVA589832 JEU589832:JEW589832 JOQ589832:JOS589832 JYM589832:JYO589832 KII589832:KIK589832 KSE589832:KSG589832 LCA589832:LCC589832 LLW589832:LLY589832 LVS589832:LVU589832 MFO589832:MFQ589832 MPK589832:MPM589832 MZG589832:MZI589832 NJC589832:NJE589832 NSY589832:NTA589832 OCU589832:OCW589832 OMQ589832:OMS589832 OWM589832:OWO589832 PGI589832:PGK589832 PQE589832:PQG589832 QAA589832:QAC589832 QJW589832:QJY589832 QTS589832:QTU589832 RDO589832:RDQ589832 RNK589832:RNM589832 RXG589832:RXI589832 SHC589832:SHE589832 SQY589832:SRA589832 TAU589832:TAW589832 TKQ589832:TKS589832 TUM589832:TUO589832 UEI589832:UEK589832 UOE589832:UOG589832 UYA589832:UYC589832 VHW589832:VHY589832 VRS589832:VRU589832 WBO589832:WBQ589832 WLK589832:WLM589832 WVG589832:WVI589832 C655368:E655368 IU655368:IW655368 SQ655368:SS655368 ACM655368:ACO655368 AMI655368:AMK655368 AWE655368:AWG655368 BGA655368:BGC655368 BPW655368:BPY655368 BZS655368:BZU655368 CJO655368:CJQ655368 CTK655368:CTM655368 DDG655368:DDI655368 DNC655368:DNE655368 DWY655368:DXA655368 EGU655368:EGW655368 EQQ655368:EQS655368 FAM655368:FAO655368 FKI655368:FKK655368 FUE655368:FUG655368 GEA655368:GEC655368 GNW655368:GNY655368 GXS655368:GXU655368 HHO655368:HHQ655368 HRK655368:HRM655368 IBG655368:IBI655368 ILC655368:ILE655368 IUY655368:IVA655368 JEU655368:JEW655368 JOQ655368:JOS655368 JYM655368:JYO655368 KII655368:KIK655368 KSE655368:KSG655368 LCA655368:LCC655368 LLW655368:LLY655368 LVS655368:LVU655368 MFO655368:MFQ655368 MPK655368:MPM655368 MZG655368:MZI655368 NJC655368:NJE655368 NSY655368:NTA655368 OCU655368:OCW655368 OMQ655368:OMS655368 OWM655368:OWO655368 PGI655368:PGK655368 PQE655368:PQG655368 QAA655368:QAC655368 QJW655368:QJY655368 QTS655368:QTU655368 RDO655368:RDQ655368 RNK655368:RNM655368 RXG655368:RXI655368 SHC655368:SHE655368 SQY655368:SRA655368 TAU655368:TAW655368 TKQ655368:TKS655368 TUM655368:TUO655368 UEI655368:UEK655368 UOE655368:UOG655368 UYA655368:UYC655368 VHW655368:VHY655368 VRS655368:VRU655368 WBO655368:WBQ655368 WLK655368:WLM655368 WVG655368:WVI655368 C720904:E720904 IU720904:IW720904 SQ720904:SS720904 ACM720904:ACO720904 AMI720904:AMK720904 AWE720904:AWG720904 BGA720904:BGC720904 BPW720904:BPY720904 BZS720904:BZU720904 CJO720904:CJQ720904 CTK720904:CTM720904 DDG720904:DDI720904 DNC720904:DNE720904 DWY720904:DXA720904 EGU720904:EGW720904 EQQ720904:EQS720904 FAM720904:FAO720904 FKI720904:FKK720904 FUE720904:FUG720904 GEA720904:GEC720904 GNW720904:GNY720904 GXS720904:GXU720904 HHO720904:HHQ720904 HRK720904:HRM720904 IBG720904:IBI720904 ILC720904:ILE720904 IUY720904:IVA720904 JEU720904:JEW720904 JOQ720904:JOS720904 JYM720904:JYO720904 KII720904:KIK720904 KSE720904:KSG720904 LCA720904:LCC720904 LLW720904:LLY720904 LVS720904:LVU720904 MFO720904:MFQ720904 MPK720904:MPM720904 MZG720904:MZI720904 NJC720904:NJE720904 NSY720904:NTA720904 OCU720904:OCW720904 OMQ720904:OMS720904 OWM720904:OWO720904 PGI720904:PGK720904 PQE720904:PQG720904 QAA720904:QAC720904 QJW720904:QJY720904 QTS720904:QTU720904 RDO720904:RDQ720904 RNK720904:RNM720904 RXG720904:RXI720904 SHC720904:SHE720904 SQY720904:SRA720904 TAU720904:TAW720904 TKQ720904:TKS720904 TUM720904:TUO720904 UEI720904:UEK720904 UOE720904:UOG720904 UYA720904:UYC720904 VHW720904:VHY720904 VRS720904:VRU720904 WBO720904:WBQ720904 WLK720904:WLM720904 WVG720904:WVI720904 C786440:E786440 IU786440:IW786440 SQ786440:SS786440 ACM786440:ACO786440 AMI786440:AMK786440 AWE786440:AWG786440 BGA786440:BGC786440 BPW786440:BPY786440 BZS786440:BZU786440 CJO786440:CJQ786440 CTK786440:CTM786440 DDG786440:DDI786440 DNC786440:DNE786440 DWY786440:DXA786440 EGU786440:EGW786440 EQQ786440:EQS786440 FAM786440:FAO786440 FKI786440:FKK786440 FUE786440:FUG786440 GEA786440:GEC786440 GNW786440:GNY786440 GXS786440:GXU786440 HHO786440:HHQ786440 HRK786440:HRM786440 IBG786440:IBI786440 ILC786440:ILE786440 IUY786440:IVA786440 JEU786440:JEW786440 JOQ786440:JOS786440 JYM786440:JYO786440 KII786440:KIK786440 KSE786440:KSG786440 LCA786440:LCC786440 LLW786440:LLY786440 LVS786440:LVU786440 MFO786440:MFQ786440 MPK786440:MPM786440 MZG786440:MZI786440 NJC786440:NJE786440 NSY786440:NTA786440 OCU786440:OCW786440 OMQ786440:OMS786440 OWM786440:OWO786440 PGI786440:PGK786440 PQE786440:PQG786440 QAA786440:QAC786440 QJW786440:QJY786440 QTS786440:QTU786440 RDO786440:RDQ786440 RNK786440:RNM786440 RXG786440:RXI786440 SHC786440:SHE786440 SQY786440:SRA786440 TAU786440:TAW786440 TKQ786440:TKS786440 TUM786440:TUO786440 UEI786440:UEK786440 UOE786440:UOG786440 UYA786440:UYC786440 VHW786440:VHY786440 VRS786440:VRU786440 WBO786440:WBQ786440 WLK786440:WLM786440 WVG786440:WVI786440 C851976:E851976 IU851976:IW851976 SQ851976:SS851976 ACM851976:ACO851976 AMI851976:AMK851976 AWE851976:AWG851976 BGA851976:BGC851976 BPW851976:BPY851976 BZS851976:BZU851976 CJO851976:CJQ851976 CTK851976:CTM851976 DDG851976:DDI851976 DNC851976:DNE851976 DWY851976:DXA851976 EGU851976:EGW851976 EQQ851976:EQS851976 FAM851976:FAO851976 FKI851976:FKK851976 FUE851976:FUG851976 GEA851976:GEC851976 GNW851976:GNY851976 GXS851976:GXU851976 HHO851976:HHQ851976 HRK851976:HRM851976 IBG851976:IBI851976 ILC851976:ILE851976 IUY851976:IVA851976 JEU851976:JEW851976 JOQ851976:JOS851976 JYM851976:JYO851976 KII851976:KIK851976 KSE851976:KSG851976 LCA851976:LCC851976 LLW851976:LLY851976 LVS851976:LVU851976 MFO851976:MFQ851976 MPK851976:MPM851976 MZG851976:MZI851976 NJC851976:NJE851976 NSY851976:NTA851976 OCU851976:OCW851976 OMQ851976:OMS851976 OWM851976:OWO851976 PGI851976:PGK851976 PQE851976:PQG851976 QAA851976:QAC851976 QJW851976:QJY851976 QTS851976:QTU851976 RDO851976:RDQ851976 RNK851976:RNM851976 RXG851976:RXI851976 SHC851976:SHE851976 SQY851976:SRA851976 TAU851976:TAW851976 TKQ851976:TKS851976 TUM851976:TUO851976 UEI851976:UEK851976 UOE851976:UOG851976 UYA851976:UYC851976 VHW851976:VHY851976 VRS851976:VRU851976 WBO851976:WBQ851976 WLK851976:WLM851976 WVG851976:WVI851976 C917512:E917512 IU917512:IW917512 SQ917512:SS917512 ACM917512:ACO917512 AMI917512:AMK917512 AWE917512:AWG917512 BGA917512:BGC917512 BPW917512:BPY917512 BZS917512:BZU917512 CJO917512:CJQ917512 CTK917512:CTM917512 DDG917512:DDI917512 DNC917512:DNE917512 DWY917512:DXA917512 EGU917512:EGW917512 EQQ917512:EQS917512 FAM917512:FAO917512 FKI917512:FKK917512 FUE917512:FUG917512 GEA917512:GEC917512 GNW917512:GNY917512 GXS917512:GXU917512 HHO917512:HHQ917512 HRK917512:HRM917512 IBG917512:IBI917512 ILC917512:ILE917512 IUY917512:IVA917512 JEU917512:JEW917512 JOQ917512:JOS917512 JYM917512:JYO917512 KII917512:KIK917512 KSE917512:KSG917512 LCA917512:LCC917512 LLW917512:LLY917512 LVS917512:LVU917512 MFO917512:MFQ917512 MPK917512:MPM917512 MZG917512:MZI917512 NJC917512:NJE917512 NSY917512:NTA917512 OCU917512:OCW917512 OMQ917512:OMS917512 OWM917512:OWO917512 PGI917512:PGK917512 PQE917512:PQG917512 QAA917512:QAC917512 QJW917512:QJY917512 QTS917512:QTU917512 RDO917512:RDQ917512 RNK917512:RNM917512 RXG917512:RXI917512 SHC917512:SHE917512 SQY917512:SRA917512 TAU917512:TAW917512 TKQ917512:TKS917512 TUM917512:TUO917512 UEI917512:UEK917512 UOE917512:UOG917512 UYA917512:UYC917512 VHW917512:VHY917512 VRS917512:VRU917512 WBO917512:WBQ917512 WLK917512:WLM917512 WVG917512:WVI917512 C983048:E983048 IU983048:IW983048 SQ983048:SS983048 ACM983048:ACO983048 AMI983048:AMK983048 AWE983048:AWG983048 BGA983048:BGC983048 BPW983048:BPY983048 BZS983048:BZU983048 CJO983048:CJQ983048 CTK983048:CTM983048 DDG983048:DDI983048 DNC983048:DNE983048 DWY983048:DXA983048 EGU983048:EGW983048 EQQ983048:EQS983048 FAM983048:FAO983048 FKI983048:FKK983048 FUE983048:FUG983048 GEA983048:GEC983048 GNW983048:GNY983048 GXS983048:GXU983048 HHO983048:HHQ983048 HRK983048:HRM983048 IBG983048:IBI983048 ILC983048:ILE983048 IUY983048:IVA983048 JEU983048:JEW983048 JOQ983048:JOS983048 JYM983048:JYO983048 KII983048:KIK983048 KSE983048:KSG983048 LCA983048:LCC983048 LLW983048:LLY983048 LVS983048:LVU983048 MFO983048:MFQ983048 MPK983048:MPM983048 MZG983048:MZI983048 NJC983048:NJE983048 NSY983048:NTA983048 OCU983048:OCW983048 OMQ983048:OMS983048 OWM983048:OWO983048 PGI983048:PGK983048 PQE983048:PQG983048 QAA983048:QAC983048 QJW983048:QJY983048 QTS983048:QTU983048 RDO983048:RDQ983048 RNK983048:RNM983048 RXG983048:RXI983048 SHC983048:SHE983048 SQY983048:SRA983048 TAU983048:TAW983048 TKQ983048:TKS983048 TUM983048:TUO983048 UEI983048:UEK983048 UOE983048:UOG983048 UYA983048:UYC983048 VHW983048:VHY983048 VRS983048:VRU983048 WBO983048:WBQ983048 WLK983048:WLM983048 WVG983048:WVI983048 WVG983121:WVI983121 C65617:E65617 IU65617:IW65617 SQ65617:SS65617 ACM65617:ACO65617 AMI65617:AMK65617 AWE65617:AWG65617 BGA65617:BGC65617 BPW65617:BPY65617 BZS65617:BZU65617 CJO65617:CJQ65617 CTK65617:CTM65617 DDG65617:DDI65617 DNC65617:DNE65617 DWY65617:DXA65617 EGU65617:EGW65617 EQQ65617:EQS65617 FAM65617:FAO65617 FKI65617:FKK65617 FUE65617:FUG65617 GEA65617:GEC65617 GNW65617:GNY65617 GXS65617:GXU65617 HHO65617:HHQ65617 HRK65617:HRM65617 IBG65617:IBI65617 ILC65617:ILE65617 IUY65617:IVA65617 JEU65617:JEW65617 JOQ65617:JOS65617 JYM65617:JYO65617 KII65617:KIK65617 KSE65617:KSG65617 LCA65617:LCC65617 LLW65617:LLY65617 LVS65617:LVU65617 MFO65617:MFQ65617 MPK65617:MPM65617 MZG65617:MZI65617 NJC65617:NJE65617 NSY65617:NTA65617 OCU65617:OCW65617 OMQ65617:OMS65617 OWM65617:OWO65617 PGI65617:PGK65617 PQE65617:PQG65617 QAA65617:QAC65617 QJW65617:QJY65617 QTS65617:QTU65617 RDO65617:RDQ65617 RNK65617:RNM65617 RXG65617:RXI65617 SHC65617:SHE65617 SQY65617:SRA65617 TAU65617:TAW65617 TKQ65617:TKS65617 TUM65617:TUO65617 UEI65617:UEK65617 UOE65617:UOG65617 UYA65617:UYC65617 VHW65617:VHY65617 VRS65617:VRU65617 WBO65617:WBQ65617 WLK65617:WLM65617 WVG65617:WVI65617 C131153:E131153 IU131153:IW131153 SQ131153:SS131153 ACM131153:ACO131153 AMI131153:AMK131153 AWE131153:AWG131153 BGA131153:BGC131153 BPW131153:BPY131153 BZS131153:BZU131153 CJO131153:CJQ131153 CTK131153:CTM131153 DDG131153:DDI131153 DNC131153:DNE131153 DWY131153:DXA131153 EGU131153:EGW131153 EQQ131153:EQS131153 FAM131153:FAO131153 FKI131153:FKK131153 FUE131153:FUG131153 GEA131153:GEC131153 GNW131153:GNY131153 GXS131153:GXU131153 HHO131153:HHQ131153 HRK131153:HRM131153 IBG131153:IBI131153 ILC131153:ILE131153 IUY131153:IVA131153 JEU131153:JEW131153 JOQ131153:JOS131153 JYM131153:JYO131153 KII131153:KIK131153 KSE131153:KSG131153 LCA131153:LCC131153 LLW131153:LLY131153 LVS131153:LVU131153 MFO131153:MFQ131153 MPK131153:MPM131153 MZG131153:MZI131153 NJC131153:NJE131153 NSY131153:NTA131153 OCU131153:OCW131153 OMQ131153:OMS131153 OWM131153:OWO131153 PGI131153:PGK131153 PQE131153:PQG131153 QAA131153:QAC131153 QJW131153:QJY131153 QTS131153:QTU131153 RDO131153:RDQ131153 RNK131153:RNM131153 RXG131153:RXI131153 SHC131153:SHE131153 SQY131153:SRA131153 TAU131153:TAW131153 TKQ131153:TKS131153 TUM131153:TUO131153 UEI131153:UEK131153 UOE131153:UOG131153 UYA131153:UYC131153 VHW131153:VHY131153 VRS131153:VRU131153 WBO131153:WBQ131153 WLK131153:WLM131153 WVG131153:WVI131153 C196689:E196689 IU196689:IW196689 SQ196689:SS196689 ACM196689:ACO196689 AMI196689:AMK196689 AWE196689:AWG196689 BGA196689:BGC196689 BPW196689:BPY196689 BZS196689:BZU196689 CJO196689:CJQ196689 CTK196689:CTM196689 DDG196689:DDI196689 DNC196689:DNE196689 DWY196689:DXA196689 EGU196689:EGW196689 EQQ196689:EQS196689 FAM196689:FAO196689 FKI196689:FKK196689 FUE196689:FUG196689 GEA196689:GEC196689 GNW196689:GNY196689 GXS196689:GXU196689 HHO196689:HHQ196689 HRK196689:HRM196689 IBG196689:IBI196689 ILC196689:ILE196689 IUY196689:IVA196689 JEU196689:JEW196689 JOQ196689:JOS196689 JYM196689:JYO196689 KII196689:KIK196689 KSE196689:KSG196689 LCA196689:LCC196689 LLW196689:LLY196689 LVS196689:LVU196689 MFO196689:MFQ196689 MPK196689:MPM196689 MZG196689:MZI196689 NJC196689:NJE196689 NSY196689:NTA196689 OCU196689:OCW196689 OMQ196689:OMS196689 OWM196689:OWO196689 PGI196689:PGK196689 PQE196689:PQG196689 QAA196689:QAC196689 QJW196689:QJY196689 QTS196689:QTU196689 RDO196689:RDQ196689 RNK196689:RNM196689 RXG196689:RXI196689 SHC196689:SHE196689 SQY196689:SRA196689 TAU196689:TAW196689 TKQ196689:TKS196689 TUM196689:TUO196689 UEI196689:UEK196689 UOE196689:UOG196689 UYA196689:UYC196689 VHW196689:VHY196689 VRS196689:VRU196689 WBO196689:WBQ196689 WLK196689:WLM196689 WVG196689:WVI196689 C262225:E262225 IU262225:IW262225 SQ262225:SS262225 ACM262225:ACO262225 AMI262225:AMK262225 AWE262225:AWG262225 BGA262225:BGC262225 BPW262225:BPY262225 BZS262225:BZU262225 CJO262225:CJQ262225 CTK262225:CTM262225 DDG262225:DDI262225 DNC262225:DNE262225 DWY262225:DXA262225 EGU262225:EGW262225 EQQ262225:EQS262225 FAM262225:FAO262225 FKI262225:FKK262225 FUE262225:FUG262225 GEA262225:GEC262225 GNW262225:GNY262225 GXS262225:GXU262225 HHO262225:HHQ262225 HRK262225:HRM262225 IBG262225:IBI262225 ILC262225:ILE262225 IUY262225:IVA262225 JEU262225:JEW262225 JOQ262225:JOS262225 JYM262225:JYO262225 KII262225:KIK262225 KSE262225:KSG262225 LCA262225:LCC262225 LLW262225:LLY262225 LVS262225:LVU262225 MFO262225:MFQ262225 MPK262225:MPM262225 MZG262225:MZI262225 NJC262225:NJE262225 NSY262225:NTA262225 OCU262225:OCW262225 OMQ262225:OMS262225 OWM262225:OWO262225 PGI262225:PGK262225 PQE262225:PQG262225 QAA262225:QAC262225 QJW262225:QJY262225 QTS262225:QTU262225 RDO262225:RDQ262225 RNK262225:RNM262225 RXG262225:RXI262225 SHC262225:SHE262225 SQY262225:SRA262225 TAU262225:TAW262225 TKQ262225:TKS262225 TUM262225:TUO262225 UEI262225:UEK262225 UOE262225:UOG262225 UYA262225:UYC262225 VHW262225:VHY262225 VRS262225:VRU262225 WBO262225:WBQ262225 WLK262225:WLM262225 WVG262225:WVI262225 C327761:E327761 IU327761:IW327761 SQ327761:SS327761 ACM327761:ACO327761 AMI327761:AMK327761 AWE327761:AWG327761 BGA327761:BGC327761 BPW327761:BPY327761 BZS327761:BZU327761 CJO327761:CJQ327761 CTK327761:CTM327761 DDG327761:DDI327761 DNC327761:DNE327761 DWY327761:DXA327761 EGU327761:EGW327761 EQQ327761:EQS327761 FAM327761:FAO327761 FKI327761:FKK327761 FUE327761:FUG327761 GEA327761:GEC327761 GNW327761:GNY327761 GXS327761:GXU327761 HHO327761:HHQ327761 HRK327761:HRM327761 IBG327761:IBI327761 ILC327761:ILE327761 IUY327761:IVA327761 JEU327761:JEW327761 JOQ327761:JOS327761 JYM327761:JYO327761 KII327761:KIK327761 KSE327761:KSG327761 LCA327761:LCC327761 LLW327761:LLY327761 LVS327761:LVU327761 MFO327761:MFQ327761 MPK327761:MPM327761 MZG327761:MZI327761 NJC327761:NJE327761 NSY327761:NTA327761 OCU327761:OCW327761 OMQ327761:OMS327761 OWM327761:OWO327761 PGI327761:PGK327761 PQE327761:PQG327761 QAA327761:QAC327761 QJW327761:QJY327761 QTS327761:QTU327761 RDO327761:RDQ327761 RNK327761:RNM327761 RXG327761:RXI327761 SHC327761:SHE327761 SQY327761:SRA327761 TAU327761:TAW327761 TKQ327761:TKS327761 TUM327761:TUO327761 UEI327761:UEK327761 UOE327761:UOG327761 UYA327761:UYC327761 VHW327761:VHY327761 VRS327761:VRU327761 WBO327761:WBQ327761 WLK327761:WLM327761 WVG327761:WVI327761 C393297:E393297 IU393297:IW393297 SQ393297:SS393297 ACM393297:ACO393297 AMI393297:AMK393297 AWE393297:AWG393297 BGA393297:BGC393297 BPW393297:BPY393297 BZS393297:BZU393297 CJO393297:CJQ393297 CTK393297:CTM393297 DDG393297:DDI393297 DNC393297:DNE393297 DWY393297:DXA393297 EGU393297:EGW393297 EQQ393297:EQS393297 FAM393297:FAO393297 FKI393297:FKK393297 FUE393297:FUG393297 GEA393297:GEC393297 GNW393297:GNY393297 GXS393297:GXU393297 HHO393297:HHQ393297 HRK393297:HRM393297 IBG393297:IBI393297 ILC393297:ILE393297 IUY393297:IVA393297 JEU393297:JEW393297 JOQ393297:JOS393297 JYM393297:JYO393297 KII393297:KIK393297 KSE393297:KSG393297 LCA393297:LCC393297 LLW393297:LLY393297 LVS393297:LVU393297 MFO393297:MFQ393297 MPK393297:MPM393297 MZG393297:MZI393297 NJC393297:NJE393297 NSY393297:NTA393297 OCU393297:OCW393297 OMQ393297:OMS393297 OWM393297:OWO393297 PGI393297:PGK393297 PQE393297:PQG393297 QAA393297:QAC393297 QJW393297:QJY393297 QTS393297:QTU393297 RDO393297:RDQ393297 RNK393297:RNM393297 RXG393297:RXI393297 SHC393297:SHE393297 SQY393297:SRA393297 TAU393297:TAW393297 TKQ393297:TKS393297 TUM393297:TUO393297 UEI393297:UEK393297 UOE393297:UOG393297 UYA393297:UYC393297 VHW393297:VHY393297 VRS393297:VRU393297 WBO393297:WBQ393297 WLK393297:WLM393297 WVG393297:WVI393297 C458833:E458833 IU458833:IW458833 SQ458833:SS458833 ACM458833:ACO458833 AMI458833:AMK458833 AWE458833:AWG458833 BGA458833:BGC458833 BPW458833:BPY458833 BZS458833:BZU458833 CJO458833:CJQ458833 CTK458833:CTM458833 DDG458833:DDI458833 DNC458833:DNE458833 DWY458833:DXA458833 EGU458833:EGW458833 EQQ458833:EQS458833 FAM458833:FAO458833 FKI458833:FKK458833 FUE458833:FUG458833 GEA458833:GEC458833 GNW458833:GNY458833 GXS458833:GXU458833 HHO458833:HHQ458833 HRK458833:HRM458833 IBG458833:IBI458833 ILC458833:ILE458833 IUY458833:IVA458833 JEU458833:JEW458833 JOQ458833:JOS458833 JYM458833:JYO458833 KII458833:KIK458833 KSE458833:KSG458833 LCA458833:LCC458833 LLW458833:LLY458833 LVS458833:LVU458833 MFO458833:MFQ458833 MPK458833:MPM458833 MZG458833:MZI458833 NJC458833:NJE458833 NSY458833:NTA458833 OCU458833:OCW458833 OMQ458833:OMS458833 OWM458833:OWO458833 PGI458833:PGK458833 PQE458833:PQG458833 QAA458833:QAC458833 QJW458833:QJY458833 QTS458833:QTU458833 RDO458833:RDQ458833 RNK458833:RNM458833 RXG458833:RXI458833 SHC458833:SHE458833 SQY458833:SRA458833 TAU458833:TAW458833 TKQ458833:TKS458833 TUM458833:TUO458833 UEI458833:UEK458833 UOE458833:UOG458833 UYA458833:UYC458833 VHW458833:VHY458833 VRS458833:VRU458833 WBO458833:WBQ458833 WLK458833:WLM458833 WVG458833:WVI458833 C524369:E524369 IU524369:IW524369 SQ524369:SS524369 ACM524369:ACO524369 AMI524369:AMK524369 AWE524369:AWG524369 BGA524369:BGC524369 BPW524369:BPY524369 BZS524369:BZU524369 CJO524369:CJQ524369 CTK524369:CTM524369 DDG524369:DDI524369 DNC524369:DNE524369 DWY524369:DXA524369 EGU524369:EGW524369 EQQ524369:EQS524369 FAM524369:FAO524369 FKI524369:FKK524369 FUE524369:FUG524369 GEA524369:GEC524369 GNW524369:GNY524369 GXS524369:GXU524369 HHO524369:HHQ524369 HRK524369:HRM524369 IBG524369:IBI524369 ILC524369:ILE524369 IUY524369:IVA524369 JEU524369:JEW524369 JOQ524369:JOS524369 JYM524369:JYO524369 KII524369:KIK524369 KSE524369:KSG524369 LCA524369:LCC524369 LLW524369:LLY524369 LVS524369:LVU524369 MFO524369:MFQ524369 MPK524369:MPM524369 MZG524369:MZI524369 NJC524369:NJE524369 NSY524369:NTA524369 OCU524369:OCW524369 OMQ524369:OMS524369 OWM524369:OWO524369 PGI524369:PGK524369 PQE524369:PQG524369 QAA524369:QAC524369 QJW524369:QJY524369 QTS524369:QTU524369 RDO524369:RDQ524369 RNK524369:RNM524369 RXG524369:RXI524369 SHC524369:SHE524369 SQY524369:SRA524369 TAU524369:TAW524369 TKQ524369:TKS524369 TUM524369:TUO524369 UEI524369:UEK524369 UOE524369:UOG524369 UYA524369:UYC524369 VHW524369:VHY524369 VRS524369:VRU524369 WBO524369:WBQ524369 WLK524369:WLM524369 WVG524369:WVI524369 C589905:E589905 IU589905:IW589905 SQ589905:SS589905 ACM589905:ACO589905 AMI589905:AMK589905 AWE589905:AWG589905 BGA589905:BGC589905 BPW589905:BPY589905 BZS589905:BZU589905 CJO589905:CJQ589905 CTK589905:CTM589905 DDG589905:DDI589905 DNC589905:DNE589905 DWY589905:DXA589905 EGU589905:EGW589905 EQQ589905:EQS589905 FAM589905:FAO589905 FKI589905:FKK589905 FUE589905:FUG589905 GEA589905:GEC589905 GNW589905:GNY589905 GXS589905:GXU589905 HHO589905:HHQ589905 HRK589905:HRM589905 IBG589905:IBI589905 ILC589905:ILE589905 IUY589905:IVA589905 JEU589905:JEW589905 JOQ589905:JOS589905 JYM589905:JYO589905 KII589905:KIK589905 KSE589905:KSG589905 LCA589905:LCC589905 LLW589905:LLY589905 LVS589905:LVU589905 MFO589905:MFQ589905 MPK589905:MPM589905 MZG589905:MZI589905 NJC589905:NJE589905 NSY589905:NTA589905 OCU589905:OCW589905 OMQ589905:OMS589905 OWM589905:OWO589905 PGI589905:PGK589905 PQE589905:PQG589905 QAA589905:QAC589905 QJW589905:QJY589905 QTS589905:QTU589905 RDO589905:RDQ589905 RNK589905:RNM589905 RXG589905:RXI589905 SHC589905:SHE589905 SQY589905:SRA589905 TAU589905:TAW589905 TKQ589905:TKS589905 TUM589905:TUO589905 UEI589905:UEK589905 UOE589905:UOG589905 UYA589905:UYC589905 VHW589905:VHY589905 VRS589905:VRU589905 WBO589905:WBQ589905 WLK589905:WLM589905 WVG589905:WVI589905 C655441:E655441 IU655441:IW655441 SQ655441:SS655441 ACM655441:ACO655441 AMI655441:AMK655441 AWE655441:AWG655441 BGA655441:BGC655441 BPW655441:BPY655441 BZS655441:BZU655441 CJO655441:CJQ655441 CTK655441:CTM655441 DDG655441:DDI655441 DNC655441:DNE655441 DWY655441:DXA655441 EGU655441:EGW655441 EQQ655441:EQS655441 FAM655441:FAO655441 FKI655441:FKK655441 FUE655441:FUG655441 GEA655441:GEC655441 GNW655441:GNY655441 GXS655441:GXU655441 HHO655441:HHQ655441 HRK655441:HRM655441 IBG655441:IBI655441 ILC655441:ILE655441 IUY655441:IVA655441 JEU655441:JEW655441 JOQ655441:JOS655441 JYM655441:JYO655441 KII655441:KIK655441 KSE655441:KSG655441 LCA655441:LCC655441 LLW655441:LLY655441 LVS655441:LVU655441 MFO655441:MFQ655441 MPK655441:MPM655441 MZG655441:MZI655441 NJC655441:NJE655441 NSY655441:NTA655441 OCU655441:OCW655441 OMQ655441:OMS655441 OWM655441:OWO655441 PGI655441:PGK655441 PQE655441:PQG655441 QAA655441:QAC655441 QJW655441:QJY655441 QTS655441:QTU655441 RDO655441:RDQ655441 RNK655441:RNM655441 RXG655441:RXI655441 SHC655441:SHE655441 SQY655441:SRA655441 TAU655441:TAW655441 TKQ655441:TKS655441 TUM655441:TUO655441 UEI655441:UEK655441 UOE655441:UOG655441 UYA655441:UYC655441 VHW655441:VHY655441 VRS655441:VRU655441 WBO655441:WBQ655441 WLK655441:WLM655441 WVG655441:WVI655441 C720977:E720977 IU720977:IW720977 SQ720977:SS720977 ACM720977:ACO720977 AMI720977:AMK720977 AWE720977:AWG720977 BGA720977:BGC720977 BPW720977:BPY720977 BZS720977:BZU720977 CJO720977:CJQ720977 CTK720977:CTM720977 DDG720977:DDI720977 DNC720977:DNE720977 DWY720977:DXA720977 EGU720977:EGW720977 EQQ720977:EQS720977 FAM720977:FAO720977 FKI720977:FKK720977 FUE720977:FUG720977 GEA720977:GEC720977 GNW720977:GNY720977 GXS720977:GXU720977 HHO720977:HHQ720977 HRK720977:HRM720977 IBG720977:IBI720977 ILC720977:ILE720977 IUY720977:IVA720977 JEU720977:JEW720977 JOQ720977:JOS720977 JYM720977:JYO720977 KII720977:KIK720977 KSE720977:KSG720977 LCA720977:LCC720977 LLW720977:LLY720977 LVS720977:LVU720977 MFO720977:MFQ720977 MPK720977:MPM720977 MZG720977:MZI720977 NJC720977:NJE720977 NSY720977:NTA720977 OCU720977:OCW720977 OMQ720977:OMS720977 OWM720977:OWO720977 PGI720977:PGK720977 PQE720977:PQG720977 QAA720977:QAC720977 QJW720977:QJY720977 QTS720977:QTU720977 RDO720977:RDQ720977 RNK720977:RNM720977 RXG720977:RXI720977 SHC720977:SHE720977 SQY720977:SRA720977 TAU720977:TAW720977 TKQ720977:TKS720977 TUM720977:TUO720977 UEI720977:UEK720977 UOE720977:UOG720977 UYA720977:UYC720977 VHW720977:VHY720977 VRS720977:VRU720977 WBO720977:WBQ720977 WLK720977:WLM720977 WVG720977:WVI720977 C786513:E786513 IU786513:IW786513 SQ786513:SS786513 ACM786513:ACO786513 AMI786513:AMK786513 AWE786513:AWG786513 BGA786513:BGC786513 BPW786513:BPY786513 BZS786513:BZU786513 CJO786513:CJQ786513 CTK786513:CTM786513 DDG786513:DDI786513 DNC786513:DNE786513 DWY786513:DXA786513 EGU786513:EGW786513 EQQ786513:EQS786513 FAM786513:FAO786513 FKI786513:FKK786513 FUE786513:FUG786513 GEA786513:GEC786513 GNW786513:GNY786513 GXS786513:GXU786513 HHO786513:HHQ786513 HRK786513:HRM786513 IBG786513:IBI786513 ILC786513:ILE786513 IUY786513:IVA786513 JEU786513:JEW786513 JOQ786513:JOS786513 JYM786513:JYO786513 KII786513:KIK786513 KSE786513:KSG786513 LCA786513:LCC786513 LLW786513:LLY786513 LVS786513:LVU786513 MFO786513:MFQ786513 MPK786513:MPM786513 MZG786513:MZI786513 NJC786513:NJE786513 NSY786513:NTA786513 OCU786513:OCW786513 OMQ786513:OMS786513 OWM786513:OWO786513 PGI786513:PGK786513 PQE786513:PQG786513 QAA786513:QAC786513 QJW786513:QJY786513 QTS786513:QTU786513 RDO786513:RDQ786513 RNK786513:RNM786513 RXG786513:RXI786513 SHC786513:SHE786513 SQY786513:SRA786513 TAU786513:TAW786513 TKQ786513:TKS786513 TUM786513:TUO786513 UEI786513:UEK786513 UOE786513:UOG786513 UYA786513:UYC786513 VHW786513:VHY786513 VRS786513:VRU786513 WBO786513:WBQ786513 WLK786513:WLM786513 WVG786513:WVI786513 C852049:E852049 IU852049:IW852049 SQ852049:SS852049 ACM852049:ACO852049 AMI852049:AMK852049 AWE852049:AWG852049 BGA852049:BGC852049 BPW852049:BPY852049 BZS852049:BZU852049 CJO852049:CJQ852049 CTK852049:CTM852049 DDG852049:DDI852049 DNC852049:DNE852049 DWY852049:DXA852049 EGU852049:EGW852049 EQQ852049:EQS852049 FAM852049:FAO852049 FKI852049:FKK852049 FUE852049:FUG852049 GEA852049:GEC852049 GNW852049:GNY852049 GXS852049:GXU852049 HHO852049:HHQ852049 HRK852049:HRM852049 IBG852049:IBI852049 ILC852049:ILE852049 IUY852049:IVA852049 JEU852049:JEW852049 JOQ852049:JOS852049 JYM852049:JYO852049 KII852049:KIK852049 KSE852049:KSG852049 LCA852049:LCC852049 LLW852049:LLY852049 LVS852049:LVU852049 MFO852049:MFQ852049 MPK852049:MPM852049 MZG852049:MZI852049 NJC852049:NJE852049 NSY852049:NTA852049 OCU852049:OCW852049 OMQ852049:OMS852049 OWM852049:OWO852049 PGI852049:PGK852049 PQE852049:PQG852049 QAA852049:QAC852049 QJW852049:QJY852049 QTS852049:QTU852049 RDO852049:RDQ852049 RNK852049:RNM852049 RXG852049:RXI852049 SHC852049:SHE852049 SQY852049:SRA852049 TAU852049:TAW852049 TKQ852049:TKS852049 TUM852049:TUO852049 UEI852049:UEK852049 UOE852049:UOG852049 UYA852049:UYC852049 VHW852049:VHY852049 VRS852049:VRU852049 WBO852049:WBQ852049 WLK852049:WLM852049 WVG852049:WVI852049 C917585:E917585 IU917585:IW917585 SQ917585:SS917585 ACM917585:ACO917585 AMI917585:AMK917585 AWE917585:AWG917585 BGA917585:BGC917585 BPW917585:BPY917585 BZS917585:BZU917585 CJO917585:CJQ917585 CTK917585:CTM917585 DDG917585:DDI917585 DNC917585:DNE917585 DWY917585:DXA917585 EGU917585:EGW917585 EQQ917585:EQS917585 FAM917585:FAO917585 FKI917585:FKK917585 FUE917585:FUG917585 GEA917585:GEC917585 GNW917585:GNY917585 GXS917585:GXU917585 HHO917585:HHQ917585 HRK917585:HRM917585 IBG917585:IBI917585 ILC917585:ILE917585 IUY917585:IVA917585 JEU917585:JEW917585 JOQ917585:JOS917585 JYM917585:JYO917585 KII917585:KIK917585 KSE917585:KSG917585 LCA917585:LCC917585 LLW917585:LLY917585 LVS917585:LVU917585 MFO917585:MFQ917585 MPK917585:MPM917585 MZG917585:MZI917585 NJC917585:NJE917585 NSY917585:NTA917585 OCU917585:OCW917585 OMQ917585:OMS917585 OWM917585:OWO917585 PGI917585:PGK917585 PQE917585:PQG917585 QAA917585:QAC917585 QJW917585:QJY917585 QTS917585:QTU917585 RDO917585:RDQ917585 RNK917585:RNM917585 RXG917585:RXI917585 SHC917585:SHE917585 SQY917585:SRA917585 TAU917585:TAW917585 TKQ917585:TKS917585 TUM917585:TUO917585 UEI917585:UEK917585 UOE917585:UOG917585 UYA917585:UYC917585 VHW917585:VHY917585 VRS917585:VRU917585 WBO917585:WBQ917585 WLK917585:WLM917585 WVG917585:WVI917585 C983121:E983121 IU983121:IW983121 SQ983121:SS983121 ACM983121:ACO983121 AMI983121:AMK983121 AWE983121:AWG983121 BGA983121:BGC983121 BPW983121:BPY983121 BZS983121:BZU983121 CJO983121:CJQ983121 CTK983121:CTM983121 DDG983121:DDI983121 DNC983121:DNE983121 DWY983121:DXA983121 EGU983121:EGW983121 EQQ983121:EQS983121 FAM983121:FAO983121 FKI983121:FKK983121 FUE983121:FUG983121 GEA983121:GEC983121 GNW983121:GNY983121 GXS983121:GXU983121 HHO983121:HHQ983121 HRK983121:HRM983121 IBG983121:IBI983121 ILC983121:ILE983121 IUY983121:IVA983121 JEU983121:JEW983121 JOQ983121:JOS983121 JYM983121:JYO983121 KII983121:KIK983121 KSE983121:KSG983121 LCA983121:LCC983121 LLW983121:LLY983121 LVS983121:LVU983121 MFO983121:MFQ983121 MPK983121:MPM983121 MZG983121:MZI983121 NJC983121:NJE983121 NSY983121:NTA983121 OCU983121:OCW983121 OMQ983121:OMS983121 OWM983121:OWO983121 PGI983121:PGK983121 PQE983121:PQG983121 QAA983121:QAC983121 QJW983121:QJY983121 QTS983121:QTU983121 RDO983121:RDQ983121 RNK983121:RNM983121 RXG983121:RXI983121 SHC983121:SHE983121 SQY983121:SRA983121 TAU983121:TAW983121 TKQ983121:TKS983121 TUM983121:TUO983121 UEI983121:UEK983121 UOE983121:UOG983121 UYA983121:UYC983121 VHW983121:VHY983121 VRS983121:VRU983121 WBO983121:WBQ983121 WLK983121:WLM983121">
      <formula1>",天然木材"</formula1>
    </dataValidation>
    <dataValidation type="list" allowBlank="1" showInputMessage="1" sqref="WVG983079:WVI983079 IV80:IX80 SR80:ST80 ACN80:ACP80 AMJ80:AML80 AWF80:AWH80 BGB80:BGD80 BPX80:BPZ80 BZT80:BZV80 CJP80:CJR80 CTL80:CTN80 DDH80:DDJ80 DND80:DNF80 DWZ80:DXB80 EGV80:EGX80 EQR80:EQT80 FAN80:FAP80 FKJ80:FKL80 FUF80:FUH80 GEB80:GED80 GNX80:GNZ80 GXT80:GXV80 HHP80:HHR80 HRL80:HRN80 IBH80:IBJ80 ILD80:ILF80 IUZ80:IVB80 JEV80:JEX80 JOR80:JOT80 JYN80:JYP80 KIJ80:KIL80 KSF80:KSH80 LCB80:LCD80 LLX80:LLZ80 LVT80:LVV80 MFP80:MFR80 MPL80:MPN80 MZH80:MZJ80 NJD80:NJF80 NSZ80:NTB80 OCV80:OCX80 OMR80:OMT80 OWN80:OWP80 PGJ80:PGL80 PQF80:PQH80 QAB80:QAD80 QJX80:QJZ80 QTT80:QTV80 RDP80:RDR80 RNL80:RNN80 RXH80:RXJ80 SHD80:SHF80 SQZ80:SRB80 TAV80:TAX80 TKR80:TKT80 TUN80:TUP80 UEJ80:UEL80 UOF80:UOH80 UYB80:UYD80 VHX80:VHZ80 VRT80:VRV80 WBP80:WBR80 WLL80:WLN80 WVH80:WVJ80 C65575:E65575 IU65575:IW65575 SQ65575:SS65575 ACM65575:ACO65575 AMI65575:AMK65575 AWE65575:AWG65575 BGA65575:BGC65575 BPW65575:BPY65575 BZS65575:BZU65575 CJO65575:CJQ65575 CTK65575:CTM65575 DDG65575:DDI65575 DNC65575:DNE65575 DWY65575:DXA65575 EGU65575:EGW65575 EQQ65575:EQS65575 FAM65575:FAO65575 FKI65575:FKK65575 FUE65575:FUG65575 GEA65575:GEC65575 GNW65575:GNY65575 GXS65575:GXU65575 HHO65575:HHQ65575 HRK65575:HRM65575 IBG65575:IBI65575 ILC65575:ILE65575 IUY65575:IVA65575 JEU65575:JEW65575 JOQ65575:JOS65575 JYM65575:JYO65575 KII65575:KIK65575 KSE65575:KSG65575 LCA65575:LCC65575 LLW65575:LLY65575 LVS65575:LVU65575 MFO65575:MFQ65575 MPK65575:MPM65575 MZG65575:MZI65575 NJC65575:NJE65575 NSY65575:NTA65575 OCU65575:OCW65575 OMQ65575:OMS65575 OWM65575:OWO65575 PGI65575:PGK65575 PQE65575:PQG65575 QAA65575:QAC65575 QJW65575:QJY65575 QTS65575:QTU65575 RDO65575:RDQ65575 RNK65575:RNM65575 RXG65575:RXI65575 SHC65575:SHE65575 SQY65575:SRA65575 TAU65575:TAW65575 TKQ65575:TKS65575 TUM65575:TUO65575 UEI65575:UEK65575 UOE65575:UOG65575 UYA65575:UYC65575 VHW65575:VHY65575 VRS65575:VRU65575 WBO65575:WBQ65575 WLK65575:WLM65575 WVG65575:WVI65575 C131111:E131111 IU131111:IW131111 SQ131111:SS131111 ACM131111:ACO131111 AMI131111:AMK131111 AWE131111:AWG131111 BGA131111:BGC131111 BPW131111:BPY131111 BZS131111:BZU131111 CJO131111:CJQ131111 CTK131111:CTM131111 DDG131111:DDI131111 DNC131111:DNE131111 DWY131111:DXA131111 EGU131111:EGW131111 EQQ131111:EQS131111 FAM131111:FAO131111 FKI131111:FKK131111 FUE131111:FUG131111 GEA131111:GEC131111 GNW131111:GNY131111 GXS131111:GXU131111 HHO131111:HHQ131111 HRK131111:HRM131111 IBG131111:IBI131111 ILC131111:ILE131111 IUY131111:IVA131111 JEU131111:JEW131111 JOQ131111:JOS131111 JYM131111:JYO131111 KII131111:KIK131111 KSE131111:KSG131111 LCA131111:LCC131111 LLW131111:LLY131111 LVS131111:LVU131111 MFO131111:MFQ131111 MPK131111:MPM131111 MZG131111:MZI131111 NJC131111:NJE131111 NSY131111:NTA131111 OCU131111:OCW131111 OMQ131111:OMS131111 OWM131111:OWO131111 PGI131111:PGK131111 PQE131111:PQG131111 QAA131111:QAC131111 QJW131111:QJY131111 QTS131111:QTU131111 RDO131111:RDQ131111 RNK131111:RNM131111 RXG131111:RXI131111 SHC131111:SHE131111 SQY131111:SRA131111 TAU131111:TAW131111 TKQ131111:TKS131111 TUM131111:TUO131111 UEI131111:UEK131111 UOE131111:UOG131111 UYA131111:UYC131111 VHW131111:VHY131111 VRS131111:VRU131111 WBO131111:WBQ131111 WLK131111:WLM131111 WVG131111:WVI131111 C196647:E196647 IU196647:IW196647 SQ196647:SS196647 ACM196647:ACO196647 AMI196647:AMK196647 AWE196647:AWG196647 BGA196647:BGC196647 BPW196647:BPY196647 BZS196647:BZU196647 CJO196647:CJQ196647 CTK196647:CTM196647 DDG196647:DDI196647 DNC196647:DNE196647 DWY196647:DXA196647 EGU196647:EGW196647 EQQ196647:EQS196647 FAM196647:FAO196647 FKI196647:FKK196647 FUE196647:FUG196647 GEA196647:GEC196647 GNW196647:GNY196647 GXS196647:GXU196647 HHO196647:HHQ196647 HRK196647:HRM196647 IBG196647:IBI196647 ILC196647:ILE196647 IUY196647:IVA196647 JEU196647:JEW196647 JOQ196647:JOS196647 JYM196647:JYO196647 KII196647:KIK196647 KSE196647:KSG196647 LCA196647:LCC196647 LLW196647:LLY196647 LVS196647:LVU196647 MFO196647:MFQ196647 MPK196647:MPM196647 MZG196647:MZI196647 NJC196647:NJE196647 NSY196647:NTA196647 OCU196647:OCW196647 OMQ196647:OMS196647 OWM196647:OWO196647 PGI196647:PGK196647 PQE196647:PQG196647 QAA196647:QAC196647 QJW196647:QJY196647 QTS196647:QTU196647 RDO196647:RDQ196647 RNK196647:RNM196647 RXG196647:RXI196647 SHC196647:SHE196647 SQY196647:SRA196647 TAU196647:TAW196647 TKQ196647:TKS196647 TUM196647:TUO196647 UEI196647:UEK196647 UOE196647:UOG196647 UYA196647:UYC196647 VHW196647:VHY196647 VRS196647:VRU196647 WBO196647:WBQ196647 WLK196647:WLM196647 WVG196647:WVI196647 C262183:E262183 IU262183:IW262183 SQ262183:SS262183 ACM262183:ACO262183 AMI262183:AMK262183 AWE262183:AWG262183 BGA262183:BGC262183 BPW262183:BPY262183 BZS262183:BZU262183 CJO262183:CJQ262183 CTK262183:CTM262183 DDG262183:DDI262183 DNC262183:DNE262183 DWY262183:DXA262183 EGU262183:EGW262183 EQQ262183:EQS262183 FAM262183:FAO262183 FKI262183:FKK262183 FUE262183:FUG262183 GEA262183:GEC262183 GNW262183:GNY262183 GXS262183:GXU262183 HHO262183:HHQ262183 HRK262183:HRM262183 IBG262183:IBI262183 ILC262183:ILE262183 IUY262183:IVA262183 JEU262183:JEW262183 JOQ262183:JOS262183 JYM262183:JYO262183 KII262183:KIK262183 KSE262183:KSG262183 LCA262183:LCC262183 LLW262183:LLY262183 LVS262183:LVU262183 MFO262183:MFQ262183 MPK262183:MPM262183 MZG262183:MZI262183 NJC262183:NJE262183 NSY262183:NTA262183 OCU262183:OCW262183 OMQ262183:OMS262183 OWM262183:OWO262183 PGI262183:PGK262183 PQE262183:PQG262183 QAA262183:QAC262183 QJW262183:QJY262183 QTS262183:QTU262183 RDO262183:RDQ262183 RNK262183:RNM262183 RXG262183:RXI262183 SHC262183:SHE262183 SQY262183:SRA262183 TAU262183:TAW262183 TKQ262183:TKS262183 TUM262183:TUO262183 UEI262183:UEK262183 UOE262183:UOG262183 UYA262183:UYC262183 VHW262183:VHY262183 VRS262183:VRU262183 WBO262183:WBQ262183 WLK262183:WLM262183 WVG262183:WVI262183 C327719:E327719 IU327719:IW327719 SQ327719:SS327719 ACM327719:ACO327719 AMI327719:AMK327719 AWE327719:AWG327719 BGA327719:BGC327719 BPW327719:BPY327719 BZS327719:BZU327719 CJO327719:CJQ327719 CTK327719:CTM327719 DDG327719:DDI327719 DNC327719:DNE327719 DWY327719:DXA327719 EGU327719:EGW327719 EQQ327719:EQS327719 FAM327719:FAO327719 FKI327719:FKK327719 FUE327719:FUG327719 GEA327719:GEC327719 GNW327719:GNY327719 GXS327719:GXU327719 HHO327719:HHQ327719 HRK327719:HRM327719 IBG327719:IBI327719 ILC327719:ILE327719 IUY327719:IVA327719 JEU327719:JEW327719 JOQ327719:JOS327719 JYM327719:JYO327719 KII327719:KIK327719 KSE327719:KSG327719 LCA327719:LCC327719 LLW327719:LLY327719 LVS327719:LVU327719 MFO327719:MFQ327719 MPK327719:MPM327719 MZG327719:MZI327719 NJC327719:NJE327719 NSY327719:NTA327719 OCU327719:OCW327719 OMQ327719:OMS327719 OWM327719:OWO327719 PGI327719:PGK327719 PQE327719:PQG327719 QAA327719:QAC327719 QJW327719:QJY327719 QTS327719:QTU327719 RDO327719:RDQ327719 RNK327719:RNM327719 RXG327719:RXI327719 SHC327719:SHE327719 SQY327719:SRA327719 TAU327719:TAW327719 TKQ327719:TKS327719 TUM327719:TUO327719 UEI327719:UEK327719 UOE327719:UOG327719 UYA327719:UYC327719 VHW327719:VHY327719 VRS327719:VRU327719 WBO327719:WBQ327719 WLK327719:WLM327719 WVG327719:WVI327719 C393255:E393255 IU393255:IW393255 SQ393255:SS393255 ACM393255:ACO393255 AMI393255:AMK393255 AWE393255:AWG393255 BGA393255:BGC393255 BPW393255:BPY393255 BZS393255:BZU393255 CJO393255:CJQ393255 CTK393255:CTM393255 DDG393255:DDI393255 DNC393255:DNE393255 DWY393255:DXA393255 EGU393255:EGW393255 EQQ393255:EQS393255 FAM393255:FAO393255 FKI393255:FKK393255 FUE393255:FUG393255 GEA393255:GEC393255 GNW393255:GNY393255 GXS393255:GXU393255 HHO393255:HHQ393255 HRK393255:HRM393255 IBG393255:IBI393255 ILC393255:ILE393255 IUY393255:IVA393255 JEU393255:JEW393255 JOQ393255:JOS393255 JYM393255:JYO393255 KII393255:KIK393255 KSE393255:KSG393255 LCA393255:LCC393255 LLW393255:LLY393255 LVS393255:LVU393255 MFO393255:MFQ393255 MPK393255:MPM393255 MZG393255:MZI393255 NJC393255:NJE393255 NSY393255:NTA393255 OCU393255:OCW393255 OMQ393255:OMS393255 OWM393255:OWO393255 PGI393255:PGK393255 PQE393255:PQG393255 QAA393255:QAC393255 QJW393255:QJY393255 QTS393255:QTU393255 RDO393255:RDQ393255 RNK393255:RNM393255 RXG393255:RXI393255 SHC393255:SHE393255 SQY393255:SRA393255 TAU393255:TAW393255 TKQ393255:TKS393255 TUM393255:TUO393255 UEI393255:UEK393255 UOE393255:UOG393255 UYA393255:UYC393255 VHW393255:VHY393255 VRS393255:VRU393255 WBO393255:WBQ393255 WLK393255:WLM393255 WVG393255:WVI393255 C458791:E458791 IU458791:IW458791 SQ458791:SS458791 ACM458791:ACO458791 AMI458791:AMK458791 AWE458791:AWG458791 BGA458791:BGC458791 BPW458791:BPY458791 BZS458791:BZU458791 CJO458791:CJQ458791 CTK458791:CTM458791 DDG458791:DDI458791 DNC458791:DNE458791 DWY458791:DXA458791 EGU458791:EGW458791 EQQ458791:EQS458791 FAM458791:FAO458791 FKI458791:FKK458791 FUE458791:FUG458791 GEA458791:GEC458791 GNW458791:GNY458791 GXS458791:GXU458791 HHO458791:HHQ458791 HRK458791:HRM458791 IBG458791:IBI458791 ILC458791:ILE458791 IUY458791:IVA458791 JEU458791:JEW458791 JOQ458791:JOS458791 JYM458791:JYO458791 KII458791:KIK458791 KSE458791:KSG458791 LCA458791:LCC458791 LLW458791:LLY458791 LVS458791:LVU458791 MFO458791:MFQ458791 MPK458791:MPM458791 MZG458791:MZI458791 NJC458791:NJE458791 NSY458791:NTA458791 OCU458791:OCW458791 OMQ458791:OMS458791 OWM458791:OWO458791 PGI458791:PGK458791 PQE458791:PQG458791 QAA458791:QAC458791 QJW458791:QJY458791 QTS458791:QTU458791 RDO458791:RDQ458791 RNK458791:RNM458791 RXG458791:RXI458791 SHC458791:SHE458791 SQY458791:SRA458791 TAU458791:TAW458791 TKQ458791:TKS458791 TUM458791:TUO458791 UEI458791:UEK458791 UOE458791:UOG458791 UYA458791:UYC458791 VHW458791:VHY458791 VRS458791:VRU458791 WBO458791:WBQ458791 WLK458791:WLM458791 WVG458791:WVI458791 C524327:E524327 IU524327:IW524327 SQ524327:SS524327 ACM524327:ACO524327 AMI524327:AMK524327 AWE524327:AWG524327 BGA524327:BGC524327 BPW524327:BPY524327 BZS524327:BZU524327 CJO524327:CJQ524327 CTK524327:CTM524327 DDG524327:DDI524327 DNC524327:DNE524327 DWY524327:DXA524327 EGU524327:EGW524327 EQQ524327:EQS524327 FAM524327:FAO524327 FKI524327:FKK524327 FUE524327:FUG524327 GEA524327:GEC524327 GNW524327:GNY524327 GXS524327:GXU524327 HHO524327:HHQ524327 HRK524327:HRM524327 IBG524327:IBI524327 ILC524327:ILE524327 IUY524327:IVA524327 JEU524327:JEW524327 JOQ524327:JOS524327 JYM524327:JYO524327 KII524327:KIK524327 KSE524327:KSG524327 LCA524327:LCC524327 LLW524327:LLY524327 LVS524327:LVU524327 MFO524327:MFQ524327 MPK524327:MPM524327 MZG524327:MZI524327 NJC524327:NJE524327 NSY524327:NTA524327 OCU524327:OCW524327 OMQ524327:OMS524327 OWM524327:OWO524327 PGI524327:PGK524327 PQE524327:PQG524327 QAA524327:QAC524327 QJW524327:QJY524327 QTS524327:QTU524327 RDO524327:RDQ524327 RNK524327:RNM524327 RXG524327:RXI524327 SHC524327:SHE524327 SQY524327:SRA524327 TAU524327:TAW524327 TKQ524327:TKS524327 TUM524327:TUO524327 UEI524327:UEK524327 UOE524327:UOG524327 UYA524327:UYC524327 VHW524327:VHY524327 VRS524327:VRU524327 WBO524327:WBQ524327 WLK524327:WLM524327 WVG524327:WVI524327 C589863:E589863 IU589863:IW589863 SQ589863:SS589863 ACM589863:ACO589863 AMI589863:AMK589863 AWE589863:AWG589863 BGA589863:BGC589863 BPW589863:BPY589863 BZS589863:BZU589863 CJO589863:CJQ589863 CTK589863:CTM589863 DDG589863:DDI589863 DNC589863:DNE589863 DWY589863:DXA589863 EGU589863:EGW589863 EQQ589863:EQS589863 FAM589863:FAO589863 FKI589863:FKK589863 FUE589863:FUG589863 GEA589863:GEC589863 GNW589863:GNY589863 GXS589863:GXU589863 HHO589863:HHQ589863 HRK589863:HRM589863 IBG589863:IBI589863 ILC589863:ILE589863 IUY589863:IVA589863 JEU589863:JEW589863 JOQ589863:JOS589863 JYM589863:JYO589863 KII589863:KIK589863 KSE589863:KSG589863 LCA589863:LCC589863 LLW589863:LLY589863 LVS589863:LVU589863 MFO589863:MFQ589863 MPK589863:MPM589863 MZG589863:MZI589863 NJC589863:NJE589863 NSY589863:NTA589863 OCU589863:OCW589863 OMQ589863:OMS589863 OWM589863:OWO589863 PGI589863:PGK589863 PQE589863:PQG589863 QAA589863:QAC589863 QJW589863:QJY589863 QTS589863:QTU589863 RDO589863:RDQ589863 RNK589863:RNM589863 RXG589863:RXI589863 SHC589863:SHE589863 SQY589863:SRA589863 TAU589863:TAW589863 TKQ589863:TKS589863 TUM589863:TUO589863 UEI589863:UEK589863 UOE589863:UOG589863 UYA589863:UYC589863 VHW589863:VHY589863 VRS589863:VRU589863 WBO589863:WBQ589863 WLK589863:WLM589863 WVG589863:WVI589863 C655399:E655399 IU655399:IW655399 SQ655399:SS655399 ACM655399:ACO655399 AMI655399:AMK655399 AWE655399:AWG655399 BGA655399:BGC655399 BPW655399:BPY655399 BZS655399:BZU655399 CJO655399:CJQ655399 CTK655399:CTM655399 DDG655399:DDI655399 DNC655399:DNE655399 DWY655399:DXA655399 EGU655399:EGW655399 EQQ655399:EQS655399 FAM655399:FAO655399 FKI655399:FKK655399 FUE655399:FUG655399 GEA655399:GEC655399 GNW655399:GNY655399 GXS655399:GXU655399 HHO655399:HHQ655399 HRK655399:HRM655399 IBG655399:IBI655399 ILC655399:ILE655399 IUY655399:IVA655399 JEU655399:JEW655399 JOQ655399:JOS655399 JYM655399:JYO655399 KII655399:KIK655399 KSE655399:KSG655399 LCA655399:LCC655399 LLW655399:LLY655399 LVS655399:LVU655399 MFO655399:MFQ655399 MPK655399:MPM655399 MZG655399:MZI655399 NJC655399:NJE655399 NSY655399:NTA655399 OCU655399:OCW655399 OMQ655399:OMS655399 OWM655399:OWO655399 PGI655399:PGK655399 PQE655399:PQG655399 QAA655399:QAC655399 QJW655399:QJY655399 QTS655399:QTU655399 RDO655399:RDQ655399 RNK655399:RNM655399 RXG655399:RXI655399 SHC655399:SHE655399 SQY655399:SRA655399 TAU655399:TAW655399 TKQ655399:TKS655399 TUM655399:TUO655399 UEI655399:UEK655399 UOE655399:UOG655399 UYA655399:UYC655399 VHW655399:VHY655399 VRS655399:VRU655399 WBO655399:WBQ655399 WLK655399:WLM655399 WVG655399:WVI655399 C720935:E720935 IU720935:IW720935 SQ720935:SS720935 ACM720935:ACO720935 AMI720935:AMK720935 AWE720935:AWG720935 BGA720935:BGC720935 BPW720935:BPY720935 BZS720935:BZU720935 CJO720935:CJQ720935 CTK720935:CTM720935 DDG720935:DDI720935 DNC720935:DNE720935 DWY720935:DXA720935 EGU720935:EGW720935 EQQ720935:EQS720935 FAM720935:FAO720935 FKI720935:FKK720935 FUE720935:FUG720935 GEA720935:GEC720935 GNW720935:GNY720935 GXS720935:GXU720935 HHO720935:HHQ720935 HRK720935:HRM720935 IBG720935:IBI720935 ILC720935:ILE720935 IUY720935:IVA720935 JEU720935:JEW720935 JOQ720935:JOS720935 JYM720935:JYO720935 KII720935:KIK720935 KSE720935:KSG720935 LCA720935:LCC720935 LLW720935:LLY720935 LVS720935:LVU720935 MFO720935:MFQ720935 MPK720935:MPM720935 MZG720935:MZI720935 NJC720935:NJE720935 NSY720935:NTA720935 OCU720935:OCW720935 OMQ720935:OMS720935 OWM720935:OWO720935 PGI720935:PGK720935 PQE720935:PQG720935 QAA720935:QAC720935 QJW720935:QJY720935 QTS720935:QTU720935 RDO720935:RDQ720935 RNK720935:RNM720935 RXG720935:RXI720935 SHC720935:SHE720935 SQY720935:SRA720935 TAU720935:TAW720935 TKQ720935:TKS720935 TUM720935:TUO720935 UEI720935:UEK720935 UOE720935:UOG720935 UYA720935:UYC720935 VHW720935:VHY720935 VRS720935:VRU720935 WBO720935:WBQ720935 WLK720935:WLM720935 WVG720935:WVI720935 C786471:E786471 IU786471:IW786471 SQ786471:SS786471 ACM786471:ACO786471 AMI786471:AMK786471 AWE786471:AWG786471 BGA786471:BGC786471 BPW786471:BPY786471 BZS786471:BZU786471 CJO786471:CJQ786471 CTK786471:CTM786471 DDG786471:DDI786471 DNC786471:DNE786471 DWY786471:DXA786471 EGU786471:EGW786471 EQQ786471:EQS786471 FAM786471:FAO786471 FKI786471:FKK786471 FUE786471:FUG786471 GEA786471:GEC786471 GNW786471:GNY786471 GXS786471:GXU786471 HHO786471:HHQ786471 HRK786471:HRM786471 IBG786471:IBI786471 ILC786471:ILE786471 IUY786471:IVA786471 JEU786471:JEW786471 JOQ786471:JOS786471 JYM786471:JYO786471 KII786471:KIK786471 KSE786471:KSG786471 LCA786471:LCC786471 LLW786471:LLY786471 LVS786471:LVU786471 MFO786471:MFQ786471 MPK786471:MPM786471 MZG786471:MZI786471 NJC786471:NJE786471 NSY786471:NTA786471 OCU786471:OCW786471 OMQ786471:OMS786471 OWM786471:OWO786471 PGI786471:PGK786471 PQE786471:PQG786471 QAA786471:QAC786471 QJW786471:QJY786471 QTS786471:QTU786471 RDO786471:RDQ786471 RNK786471:RNM786471 RXG786471:RXI786471 SHC786471:SHE786471 SQY786471:SRA786471 TAU786471:TAW786471 TKQ786471:TKS786471 TUM786471:TUO786471 UEI786471:UEK786471 UOE786471:UOG786471 UYA786471:UYC786471 VHW786471:VHY786471 VRS786471:VRU786471 WBO786471:WBQ786471 WLK786471:WLM786471 WVG786471:WVI786471 C852007:E852007 IU852007:IW852007 SQ852007:SS852007 ACM852007:ACO852007 AMI852007:AMK852007 AWE852007:AWG852007 BGA852007:BGC852007 BPW852007:BPY852007 BZS852007:BZU852007 CJO852007:CJQ852007 CTK852007:CTM852007 DDG852007:DDI852007 DNC852007:DNE852007 DWY852007:DXA852007 EGU852007:EGW852007 EQQ852007:EQS852007 FAM852007:FAO852007 FKI852007:FKK852007 FUE852007:FUG852007 GEA852007:GEC852007 GNW852007:GNY852007 GXS852007:GXU852007 HHO852007:HHQ852007 HRK852007:HRM852007 IBG852007:IBI852007 ILC852007:ILE852007 IUY852007:IVA852007 JEU852007:JEW852007 JOQ852007:JOS852007 JYM852007:JYO852007 KII852007:KIK852007 KSE852007:KSG852007 LCA852007:LCC852007 LLW852007:LLY852007 LVS852007:LVU852007 MFO852007:MFQ852007 MPK852007:MPM852007 MZG852007:MZI852007 NJC852007:NJE852007 NSY852007:NTA852007 OCU852007:OCW852007 OMQ852007:OMS852007 OWM852007:OWO852007 PGI852007:PGK852007 PQE852007:PQG852007 QAA852007:QAC852007 QJW852007:QJY852007 QTS852007:QTU852007 RDO852007:RDQ852007 RNK852007:RNM852007 RXG852007:RXI852007 SHC852007:SHE852007 SQY852007:SRA852007 TAU852007:TAW852007 TKQ852007:TKS852007 TUM852007:TUO852007 UEI852007:UEK852007 UOE852007:UOG852007 UYA852007:UYC852007 VHW852007:VHY852007 VRS852007:VRU852007 WBO852007:WBQ852007 WLK852007:WLM852007 WVG852007:WVI852007 C917543:E917543 IU917543:IW917543 SQ917543:SS917543 ACM917543:ACO917543 AMI917543:AMK917543 AWE917543:AWG917543 BGA917543:BGC917543 BPW917543:BPY917543 BZS917543:BZU917543 CJO917543:CJQ917543 CTK917543:CTM917543 DDG917543:DDI917543 DNC917543:DNE917543 DWY917543:DXA917543 EGU917543:EGW917543 EQQ917543:EQS917543 FAM917543:FAO917543 FKI917543:FKK917543 FUE917543:FUG917543 GEA917543:GEC917543 GNW917543:GNY917543 GXS917543:GXU917543 HHO917543:HHQ917543 HRK917543:HRM917543 IBG917543:IBI917543 ILC917543:ILE917543 IUY917543:IVA917543 JEU917543:JEW917543 JOQ917543:JOS917543 JYM917543:JYO917543 KII917543:KIK917543 KSE917543:KSG917543 LCA917543:LCC917543 LLW917543:LLY917543 LVS917543:LVU917543 MFO917543:MFQ917543 MPK917543:MPM917543 MZG917543:MZI917543 NJC917543:NJE917543 NSY917543:NTA917543 OCU917543:OCW917543 OMQ917543:OMS917543 OWM917543:OWO917543 PGI917543:PGK917543 PQE917543:PQG917543 QAA917543:QAC917543 QJW917543:QJY917543 QTS917543:QTU917543 RDO917543:RDQ917543 RNK917543:RNM917543 RXG917543:RXI917543 SHC917543:SHE917543 SQY917543:SRA917543 TAU917543:TAW917543 TKQ917543:TKS917543 TUM917543:TUO917543 UEI917543:UEK917543 UOE917543:UOG917543 UYA917543:UYC917543 VHW917543:VHY917543 VRS917543:VRU917543 WBO917543:WBQ917543 WLK917543:WLM917543 WVG917543:WVI917543 C983079:E983079 IU983079:IW983079 SQ983079:SS983079 ACM983079:ACO983079 AMI983079:AMK983079 AWE983079:AWG983079 BGA983079:BGC983079 BPW983079:BPY983079 BZS983079:BZU983079 CJO983079:CJQ983079 CTK983079:CTM983079 DDG983079:DDI983079 DNC983079:DNE983079 DWY983079:DXA983079 EGU983079:EGW983079 EQQ983079:EQS983079 FAM983079:FAO983079 FKI983079:FKK983079 FUE983079:FUG983079 GEA983079:GEC983079 GNW983079:GNY983079 GXS983079:GXU983079 HHO983079:HHQ983079 HRK983079:HRM983079 IBG983079:IBI983079 ILC983079:ILE983079 IUY983079:IVA983079 JEU983079:JEW983079 JOQ983079:JOS983079 JYM983079:JYO983079 KII983079:KIK983079 KSE983079:KSG983079 LCA983079:LCC983079 LLW983079:LLY983079 LVS983079:LVU983079 MFO983079:MFQ983079 MPK983079:MPM983079 MZG983079:MZI983079 NJC983079:NJE983079 NSY983079:NTA983079 OCU983079:OCW983079 OMQ983079:OMS983079 OWM983079:OWO983079 PGI983079:PGK983079 PQE983079:PQG983079 QAA983079:QAC983079 QJW983079:QJY983079 QTS983079:QTU983079 RDO983079:RDQ983079 RNK983079:RNM983079 RXG983079:RXI983079 SHC983079:SHE983079 SQY983079:SRA983079 TAU983079:TAW983079 TKQ983079:TKS983079 TUM983079:TUO983079 UEI983079:UEK983079 UOE983079:UOG983079 UYA983079:UYC983079 VHW983079:VHY983079 VRS983079:VRU983079 WBO983079:WBQ983079 WLK983079:WLM983079">
      <formula1>",　,天然木材"</formula1>
    </dataValidation>
    <dataValidation type="list" allowBlank="1" showInputMessage="1" sqref="C983062:E983062 IU983062:IW983062 SQ983062:SS983062 ACM983062:ACO983062 AMI983062:AMK983062 AWE983062:AWG983062 BGA983062:BGC983062 BPW983062:BPY983062 BZS983062:BZU983062 CJO983062:CJQ983062 CTK983062:CTM983062 DDG983062:DDI983062 DNC983062:DNE983062 DWY983062:DXA983062 EGU983062:EGW983062 EQQ983062:EQS983062 FAM983062:FAO983062 FKI983062:FKK983062 FUE983062:FUG983062 GEA983062:GEC983062 GNW983062:GNY983062 GXS983062:GXU983062 HHO983062:HHQ983062 HRK983062:HRM983062 IBG983062:IBI983062 ILC983062:ILE983062 IUY983062:IVA983062 JEU983062:JEW983062 JOQ983062:JOS983062 JYM983062:JYO983062 KII983062:KIK983062 KSE983062:KSG983062 LCA983062:LCC983062 LLW983062:LLY983062 LVS983062:LVU983062 MFO983062:MFQ983062 MPK983062:MPM983062 MZG983062:MZI983062 NJC983062:NJE983062 NSY983062:NTA983062 OCU983062:OCW983062 OMQ983062:OMS983062 OWM983062:OWO983062 PGI983062:PGK983062 PQE983062:PQG983062 QAA983062:QAC983062 QJW983062:QJY983062 QTS983062:QTU983062 RDO983062:RDQ983062 RNK983062:RNM983062 RXG983062:RXI983062 SHC983062:SHE983062 SQY983062:SRA983062 TAU983062:TAW983062 TKQ983062:TKS983062 TUM983062:TUO983062 UEI983062:UEK983062 UOE983062:UOG983062 UYA983062:UYC983062 VHW983062:VHY983062 VRS983062:VRU983062 WBO983062:WBQ983062 WLK983062:WLM983062 WVG983062:WVI983062 C65558:E65558 IU65558:IW65558 SQ65558:SS65558 ACM65558:ACO65558 AMI65558:AMK65558 AWE65558:AWG65558 BGA65558:BGC65558 BPW65558:BPY65558 BZS65558:BZU65558 CJO65558:CJQ65558 CTK65558:CTM65558 DDG65558:DDI65558 DNC65558:DNE65558 DWY65558:DXA65558 EGU65558:EGW65558 EQQ65558:EQS65558 FAM65558:FAO65558 FKI65558:FKK65558 FUE65558:FUG65558 GEA65558:GEC65558 GNW65558:GNY65558 GXS65558:GXU65558 HHO65558:HHQ65558 HRK65558:HRM65558 IBG65558:IBI65558 ILC65558:ILE65558 IUY65558:IVA65558 JEU65558:JEW65558 JOQ65558:JOS65558 JYM65558:JYO65558 KII65558:KIK65558 KSE65558:KSG65558 LCA65558:LCC65558 LLW65558:LLY65558 LVS65558:LVU65558 MFO65558:MFQ65558 MPK65558:MPM65558 MZG65558:MZI65558 NJC65558:NJE65558 NSY65558:NTA65558 OCU65558:OCW65558 OMQ65558:OMS65558 OWM65558:OWO65558 PGI65558:PGK65558 PQE65558:PQG65558 QAA65558:QAC65558 QJW65558:QJY65558 QTS65558:QTU65558 RDO65558:RDQ65558 RNK65558:RNM65558 RXG65558:RXI65558 SHC65558:SHE65558 SQY65558:SRA65558 TAU65558:TAW65558 TKQ65558:TKS65558 TUM65558:TUO65558 UEI65558:UEK65558 UOE65558:UOG65558 UYA65558:UYC65558 VHW65558:VHY65558 VRS65558:VRU65558 WBO65558:WBQ65558 WLK65558:WLM65558 WVG65558:WVI65558 C131094:E131094 IU131094:IW131094 SQ131094:SS131094 ACM131094:ACO131094 AMI131094:AMK131094 AWE131094:AWG131094 BGA131094:BGC131094 BPW131094:BPY131094 BZS131094:BZU131094 CJO131094:CJQ131094 CTK131094:CTM131094 DDG131094:DDI131094 DNC131094:DNE131094 DWY131094:DXA131094 EGU131094:EGW131094 EQQ131094:EQS131094 FAM131094:FAO131094 FKI131094:FKK131094 FUE131094:FUG131094 GEA131094:GEC131094 GNW131094:GNY131094 GXS131094:GXU131094 HHO131094:HHQ131094 HRK131094:HRM131094 IBG131094:IBI131094 ILC131094:ILE131094 IUY131094:IVA131094 JEU131094:JEW131094 JOQ131094:JOS131094 JYM131094:JYO131094 KII131094:KIK131094 KSE131094:KSG131094 LCA131094:LCC131094 LLW131094:LLY131094 LVS131094:LVU131094 MFO131094:MFQ131094 MPK131094:MPM131094 MZG131094:MZI131094 NJC131094:NJE131094 NSY131094:NTA131094 OCU131094:OCW131094 OMQ131094:OMS131094 OWM131094:OWO131094 PGI131094:PGK131094 PQE131094:PQG131094 QAA131094:QAC131094 QJW131094:QJY131094 QTS131094:QTU131094 RDO131094:RDQ131094 RNK131094:RNM131094 RXG131094:RXI131094 SHC131094:SHE131094 SQY131094:SRA131094 TAU131094:TAW131094 TKQ131094:TKS131094 TUM131094:TUO131094 UEI131094:UEK131094 UOE131094:UOG131094 UYA131094:UYC131094 VHW131094:VHY131094 VRS131094:VRU131094 WBO131094:WBQ131094 WLK131094:WLM131094 WVG131094:WVI131094 C196630:E196630 IU196630:IW196630 SQ196630:SS196630 ACM196630:ACO196630 AMI196630:AMK196630 AWE196630:AWG196630 BGA196630:BGC196630 BPW196630:BPY196630 BZS196630:BZU196630 CJO196630:CJQ196630 CTK196630:CTM196630 DDG196630:DDI196630 DNC196630:DNE196630 DWY196630:DXA196630 EGU196630:EGW196630 EQQ196630:EQS196630 FAM196630:FAO196630 FKI196630:FKK196630 FUE196630:FUG196630 GEA196630:GEC196630 GNW196630:GNY196630 GXS196630:GXU196630 HHO196630:HHQ196630 HRK196630:HRM196630 IBG196630:IBI196630 ILC196630:ILE196630 IUY196630:IVA196630 JEU196630:JEW196630 JOQ196630:JOS196630 JYM196630:JYO196630 KII196630:KIK196630 KSE196630:KSG196630 LCA196630:LCC196630 LLW196630:LLY196630 LVS196630:LVU196630 MFO196630:MFQ196630 MPK196630:MPM196630 MZG196630:MZI196630 NJC196630:NJE196630 NSY196630:NTA196630 OCU196630:OCW196630 OMQ196630:OMS196630 OWM196630:OWO196630 PGI196630:PGK196630 PQE196630:PQG196630 QAA196630:QAC196630 QJW196630:QJY196630 QTS196630:QTU196630 RDO196630:RDQ196630 RNK196630:RNM196630 RXG196630:RXI196630 SHC196630:SHE196630 SQY196630:SRA196630 TAU196630:TAW196630 TKQ196630:TKS196630 TUM196630:TUO196630 UEI196630:UEK196630 UOE196630:UOG196630 UYA196630:UYC196630 VHW196630:VHY196630 VRS196630:VRU196630 WBO196630:WBQ196630 WLK196630:WLM196630 WVG196630:WVI196630 C262166:E262166 IU262166:IW262166 SQ262166:SS262166 ACM262166:ACO262166 AMI262166:AMK262166 AWE262166:AWG262166 BGA262166:BGC262166 BPW262166:BPY262166 BZS262166:BZU262166 CJO262166:CJQ262166 CTK262166:CTM262166 DDG262166:DDI262166 DNC262166:DNE262166 DWY262166:DXA262166 EGU262166:EGW262166 EQQ262166:EQS262166 FAM262166:FAO262166 FKI262166:FKK262166 FUE262166:FUG262166 GEA262166:GEC262166 GNW262166:GNY262166 GXS262166:GXU262166 HHO262166:HHQ262166 HRK262166:HRM262166 IBG262166:IBI262166 ILC262166:ILE262166 IUY262166:IVA262166 JEU262166:JEW262166 JOQ262166:JOS262166 JYM262166:JYO262166 KII262166:KIK262166 KSE262166:KSG262166 LCA262166:LCC262166 LLW262166:LLY262166 LVS262166:LVU262166 MFO262166:MFQ262166 MPK262166:MPM262166 MZG262166:MZI262166 NJC262166:NJE262166 NSY262166:NTA262166 OCU262166:OCW262166 OMQ262166:OMS262166 OWM262166:OWO262166 PGI262166:PGK262166 PQE262166:PQG262166 QAA262166:QAC262166 QJW262166:QJY262166 QTS262166:QTU262166 RDO262166:RDQ262166 RNK262166:RNM262166 RXG262166:RXI262166 SHC262166:SHE262166 SQY262166:SRA262166 TAU262166:TAW262166 TKQ262166:TKS262166 TUM262166:TUO262166 UEI262166:UEK262166 UOE262166:UOG262166 UYA262166:UYC262166 VHW262166:VHY262166 VRS262166:VRU262166 WBO262166:WBQ262166 WLK262166:WLM262166 WVG262166:WVI262166 C327702:E327702 IU327702:IW327702 SQ327702:SS327702 ACM327702:ACO327702 AMI327702:AMK327702 AWE327702:AWG327702 BGA327702:BGC327702 BPW327702:BPY327702 BZS327702:BZU327702 CJO327702:CJQ327702 CTK327702:CTM327702 DDG327702:DDI327702 DNC327702:DNE327702 DWY327702:DXA327702 EGU327702:EGW327702 EQQ327702:EQS327702 FAM327702:FAO327702 FKI327702:FKK327702 FUE327702:FUG327702 GEA327702:GEC327702 GNW327702:GNY327702 GXS327702:GXU327702 HHO327702:HHQ327702 HRK327702:HRM327702 IBG327702:IBI327702 ILC327702:ILE327702 IUY327702:IVA327702 JEU327702:JEW327702 JOQ327702:JOS327702 JYM327702:JYO327702 KII327702:KIK327702 KSE327702:KSG327702 LCA327702:LCC327702 LLW327702:LLY327702 LVS327702:LVU327702 MFO327702:MFQ327702 MPK327702:MPM327702 MZG327702:MZI327702 NJC327702:NJE327702 NSY327702:NTA327702 OCU327702:OCW327702 OMQ327702:OMS327702 OWM327702:OWO327702 PGI327702:PGK327702 PQE327702:PQG327702 QAA327702:QAC327702 QJW327702:QJY327702 QTS327702:QTU327702 RDO327702:RDQ327702 RNK327702:RNM327702 RXG327702:RXI327702 SHC327702:SHE327702 SQY327702:SRA327702 TAU327702:TAW327702 TKQ327702:TKS327702 TUM327702:TUO327702 UEI327702:UEK327702 UOE327702:UOG327702 UYA327702:UYC327702 VHW327702:VHY327702 VRS327702:VRU327702 WBO327702:WBQ327702 WLK327702:WLM327702 WVG327702:WVI327702 C393238:E393238 IU393238:IW393238 SQ393238:SS393238 ACM393238:ACO393238 AMI393238:AMK393238 AWE393238:AWG393238 BGA393238:BGC393238 BPW393238:BPY393238 BZS393238:BZU393238 CJO393238:CJQ393238 CTK393238:CTM393238 DDG393238:DDI393238 DNC393238:DNE393238 DWY393238:DXA393238 EGU393238:EGW393238 EQQ393238:EQS393238 FAM393238:FAO393238 FKI393238:FKK393238 FUE393238:FUG393238 GEA393238:GEC393238 GNW393238:GNY393238 GXS393238:GXU393238 HHO393238:HHQ393238 HRK393238:HRM393238 IBG393238:IBI393238 ILC393238:ILE393238 IUY393238:IVA393238 JEU393238:JEW393238 JOQ393238:JOS393238 JYM393238:JYO393238 KII393238:KIK393238 KSE393238:KSG393238 LCA393238:LCC393238 LLW393238:LLY393238 LVS393238:LVU393238 MFO393238:MFQ393238 MPK393238:MPM393238 MZG393238:MZI393238 NJC393238:NJE393238 NSY393238:NTA393238 OCU393238:OCW393238 OMQ393238:OMS393238 OWM393238:OWO393238 PGI393238:PGK393238 PQE393238:PQG393238 QAA393238:QAC393238 QJW393238:QJY393238 QTS393238:QTU393238 RDO393238:RDQ393238 RNK393238:RNM393238 RXG393238:RXI393238 SHC393238:SHE393238 SQY393238:SRA393238 TAU393238:TAW393238 TKQ393238:TKS393238 TUM393238:TUO393238 UEI393238:UEK393238 UOE393238:UOG393238 UYA393238:UYC393238 VHW393238:VHY393238 VRS393238:VRU393238 WBO393238:WBQ393238 WLK393238:WLM393238 WVG393238:WVI393238 C458774:E458774 IU458774:IW458774 SQ458774:SS458774 ACM458774:ACO458774 AMI458774:AMK458774 AWE458774:AWG458774 BGA458774:BGC458774 BPW458774:BPY458774 BZS458774:BZU458774 CJO458774:CJQ458774 CTK458774:CTM458774 DDG458774:DDI458774 DNC458774:DNE458774 DWY458774:DXA458774 EGU458774:EGW458774 EQQ458774:EQS458774 FAM458774:FAO458774 FKI458774:FKK458774 FUE458774:FUG458774 GEA458774:GEC458774 GNW458774:GNY458774 GXS458774:GXU458774 HHO458774:HHQ458774 HRK458774:HRM458774 IBG458774:IBI458774 ILC458774:ILE458774 IUY458774:IVA458774 JEU458774:JEW458774 JOQ458774:JOS458774 JYM458774:JYO458774 KII458774:KIK458774 KSE458774:KSG458774 LCA458774:LCC458774 LLW458774:LLY458774 LVS458774:LVU458774 MFO458774:MFQ458774 MPK458774:MPM458774 MZG458774:MZI458774 NJC458774:NJE458774 NSY458774:NTA458774 OCU458774:OCW458774 OMQ458774:OMS458774 OWM458774:OWO458774 PGI458774:PGK458774 PQE458774:PQG458774 QAA458774:QAC458774 QJW458774:QJY458774 QTS458774:QTU458774 RDO458774:RDQ458774 RNK458774:RNM458774 RXG458774:RXI458774 SHC458774:SHE458774 SQY458774:SRA458774 TAU458774:TAW458774 TKQ458774:TKS458774 TUM458774:TUO458774 UEI458774:UEK458774 UOE458774:UOG458774 UYA458774:UYC458774 VHW458774:VHY458774 VRS458774:VRU458774 WBO458774:WBQ458774 WLK458774:WLM458774 WVG458774:WVI458774 C524310:E524310 IU524310:IW524310 SQ524310:SS524310 ACM524310:ACO524310 AMI524310:AMK524310 AWE524310:AWG524310 BGA524310:BGC524310 BPW524310:BPY524310 BZS524310:BZU524310 CJO524310:CJQ524310 CTK524310:CTM524310 DDG524310:DDI524310 DNC524310:DNE524310 DWY524310:DXA524310 EGU524310:EGW524310 EQQ524310:EQS524310 FAM524310:FAO524310 FKI524310:FKK524310 FUE524310:FUG524310 GEA524310:GEC524310 GNW524310:GNY524310 GXS524310:GXU524310 HHO524310:HHQ524310 HRK524310:HRM524310 IBG524310:IBI524310 ILC524310:ILE524310 IUY524310:IVA524310 JEU524310:JEW524310 JOQ524310:JOS524310 JYM524310:JYO524310 KII524310:KIK524310 KSE524310:KSG524310 LCA524310:LCC524310 LLW524310:LLY524310 LVS524310:LVU524310 MFO524310:MFQ524310 MPK524310:MPM524310 MZG524310:MZI524310 NJC524310:NJE524310 NSY524310:NTA524310 OCU524310:OCW524310 OMQ524310:OMS524310 OWM524310:OWO524310 PGI524310:PGK524310 PQE524310:PQG524310 QAA524310:QAC524310 QJW524310:QJY524310 QTS524310:QTU524310 RDO524310:RDQ524310 RNK524310:RNM524310 RXG524310:RXI524310 SHC524310:SHE524310 SQY524310:SRA524310 TAU524310:TAW524310 TKQ524310:TKS524310 TUM524310:TUO524310 UEI524310:UEK524310 UOE524310:UOG524310 UYA524310:UYC524310 VHW524310:VHY524310 VRS524310:VRU524310 WBO524310:WBQ524310 WLK524310:WLM524310 WVG524310:WVI524310 C589846:E589846 IU589846:IW589846 SQ589846:SS589846 ACM589846:ACO589846 AMI589846:AMK589846 AWE589846:AWG589846 BGA589846:BGC589846 BPW589846:BPY589846 BZS589846:BZU589846 CJO589846:CJQ589846 CTK589846:CTM589846 DDG589846:DDI589846 DNC589846:DNE589846 DWY589846:DXA589846 EGU589846:EGW589846 EQQ589846:EQS589846 FAM589846:FAO589846 FKI589846:FKK589846 FUE589846:FUG589846 GEA589846:GEC589846 GNW589846:GNY589846 GXS589846:GXU589846 HHO589846:HHQ589846 HRK589846:HRM589846 IBG589846:IBI589846 ILC589846:ILE589846 IUY589846:IVA589846 JEU589846:JEW589846 JOQ589846:JOS589846 JYM589846:JYO589846 KII589846:KIK589846 KSE589846:KSG589846 LCA589846:LCC589846 LLW589846:LLY589846 LVS589846:LVU589846 MFO589846:MFQ589846 MPK589846:MPM589846 MZG589846:MZI589846 NJC589846:NJE589846 NSY589846:NTA589846 OCU589846:OCW589846 OMQ589846:OMS589846 OWM589846:OWO589846 PGI589846:PGK589846 PQE589846:PQG589846 QAA589846:QAC589846 QJW589846:QJY589846 QTS589846:QTU589846 RDO589846:RDQ589846 RNK589846:RNM589846 RXG589846:RXI589846 SHC589846:SHE589846 SQY589846:SRA589846 TAU589846:TAW589846 TKQ589846:TKS589846 TUM589846:TUO589846 UEI589846:UEK589846 UOE589846:UOG589846 UYA589846:UYC589846 VHW589846:VHY589846 VRS589846:VRU589846 WBO589846:WBQ589846 WLK589846:WLM589846 WVG589846:WVI589846 C655382:E655382 IU655382:IW655382 SQ655382:SS655382 ACM655382:ACO655382 AMI655382:AMK655382 AWE655382:AWG655382 BGA655382:BGC655382 BPW655382:BPY655382 BZS655382:BZU655382 CJO655382:CJQ655382 CTK655382:CTM655382 DDG655382:DDI655382 DNC655382:DNE655382 DWY655382:DXA655382 EGU655382:EGW655382 EQQ655382:EQS655382 FAM655382:FAO655382 FKI655382:FKK655382 FUE655382:FUG655382 GEA655382:GEC655382 GNW655382:GNY655382 GXS655382:GXU655382 HHO655382:HHQ655382 HRK655382:HRM655382 IBG655382:IBI655382 ILC655382:ILE655382 IUY655382:IVA655382 JEU655382:JEW655382 JOQ655382:JOS655382 JYM655382:JYO655382 KII655382:KIK655382 KSE655382:KSG655382 LCA655382:LCC655382 LLW655382:LLY655382 LVS655382:LVU655382 MFO655382:MFQ655382 MPK655382:MPM655382 MZG655382:MZI655382 NJC655382:NJE655382 NSY655382:NTA655382 OCU655382:OCW655382 OMQ655382:OMS655382 OWM655382:OWO655382 PGI655382:PGK655382 PQE655382:PQG655382 QAA655382:QAC655382 QJW655382:QJY655382 QTS655382:QTU655382 RDO655382:RDQ655382 RNK655382:RNM655382 RXG655382:RXI655382 SHC655382:SHE655382 SQY655382:SRA655382 TAU655382:TAW655382 TKQ655382:TKS655382 TUM655382:TUO655382 UEI655382:UEK655382 UOE655382:UOG655382 UYA655382:UYC655382 VHW655382:VHY655382 VRS655382:VRU655382 WBO655382:WBQ655382 WLK655382:WLM655382 WVG655382:WVI655382 C720918:E720918 IU720918:IW720918 SQ720918:SS720918 ACM720918:ACO720918 AMI720918:AMK720918 AWE720918:AWG720918 BGA720918:BGC720918 BPW720918:BPY720918 BZS720918:BZU720918 CJO720918:CJQ720918 CTK720918:CTM720918 DDG720918:DDI720918 DNC720918:DNE720918 DWY720918:DXA720918 EGU720918:EGW720918 EQQ720918:EQS720918 FAM720918:FAO720918 FKI720918:FKK720918 FUE720918:FUG720918 GEA720918:GEC720918 GNW720918:GNY720918 GXS720918:GXU720918 HHO720918:HHQ720918 HRK720918:HRM720918 IBG720918:IBI720918 ILC720918:ILE720918 IUY720918:IVA720918 JEU720918:JEW720918 JOQ720918:JOS720918 JYM720918:JYO720918 KII720918:KIK720918 KSE720918:KSG720918 LCA720918:LCC720918 LLW720918:LLY720918 LVS720918:LVU720918 MFO720918:MFQ720918 MPK720918:MPM720918 MZG720918:MZI720918 NJC720918:NJE720918 NSY720918:NTA720918 OCU720918:OCW720918 OMQ720918:OMS720918 OWM720918:OWO720918 PGI720918:PGK720918 PQE720918:PQG720918 QAA720918:QAC720918 QJW720918:QJY720918 QTS720918:QTU720918 RDO720918:RDQ720918 RNK720918:RNM720918 RXG720918:RXI720918 SHC720918:SHE720918 SQY720918:SRA720918 TAU720918:TAW720918 TKQ720918:TKS720918 TUM720918:TUO720918 UEI720918:UEK720918 UOE720918:UOG720918 UYA720918:UYC720918 VHW720918:VHY720918 VRS720918:VRU720918 WBO720918:WBQ720918 WLK720918:WLM720918 WVG720918:WVI720918 C786454:E786454 IU786454:IW786454 SQ786454:SS786454 ACM786454:ACO786454 AMI786454:AMK786454 AWE786454:AWG786454 BGA786454:BGC786454 BPW786454:BPY786454 BZS786454:BZU786454 CJO786454:CJQ786454 CTK786454:CTM786454 DDG786454:DDI786454 DNC786454:DNE786454 DWY786454:DXA786454 EGU786454:EGW786454 EQQ786454:EQS786454 FAM786454:FAO786454 FKI786454:FKK786454 FUE786454:FUG786454 GEA786454:GEC786454 GNW786454:GNY786454 GXS786454:GXU786454 HHO786454:HHQ786454 HRK786454:HRM786454 IBG786454:IBI786454 ILC786454:ILE786454 IUY786454:IVA786454 JEU786454:JEW786454 JOQ786454:JOS786454 JYM786454:JYO786454 KII786454:KIK786454 KSE786454:KSG786454 LCA786454:LCC786454 LLW786454:LLY786454 LVS786454:LVU786454 MFO786454:MFQ786454 MPK786454:MPM786454 MZG786454:MZI786454 NJC786454:NJE786454 NSY786454:NTA786454 OCU786454:OCW786454 OMQ786454:OMS786454 OWM786454:OWO786454 PGI786454:PGK786454 PQE786454:PQG786454 QAA786454:QAC786454 QJW786454:QJY786454 QTS786454:QTU786454 RDO786454:RDQ786454 RNK786454:RNM786454 RXG786454:RXI786454 SHC786454:SHE786454 SQY786454:SRA786454 TAU786454:TAW786454 TKQ786454:TKS786454 TUM786454:TUO786454 UEI786454:UEK786454 UOE786454:UOG786454 UYA786454:UYC786454 VHW786454:VHY786454 VRS786454:VRU786454 WBO786454:WBQ786454 WLK786454:WLM786454 WVG786454:WVI786454 C851990:E851990 IU851990:IW851990 SQ851990:SS851990 ACM851990:ACO851990 AMI851990:AMK851990 AWE851990:AWG851990 BGA851990:BGC851990 BPW851990:BPY851990 BZS851990:BZU851990 CJO851990:CJQ851990 CTK851990:CTM851990 DDG851990:DDI851990 DNC851990:DNE851990 DWY851990:DXA851990 EGU851990:EGW851990 EQQ851990:EQS851990 FAM851990:FAO851990 FKI851990:FKK851990 FUE851990:FUG851990 GEA851990:GEC851990 GNW851990:GNY851990 GXS851990:GXU851990 HHO851990:HHQ851990 HRK851990:HRM851990 IBG851990:IBI851990 ILC851990:ILE851990 IUY851990:IVA851990 JEU851990:JEW851990 JOQ851990:JOS851990 JYM851990:JYO851990 KII851990:KIK851990 KSE851990:KSG851990 LCA851990:LCC851990 LLW851990:LLY851990 LVS851990:LVU851990 MFO851990:MFQ851990 MPK851990:MPM851990 MZG851990:MZI851990 NJC851990:NJE851990 NSY851990:NTA851990 OCU851990:OCW851990 OMQ851990:OMS851990 OWM851990:OWO851990 PGI851990:PGK851990 PQE851990:PQG851990 QAA851990:QAC851990 QJW851990:QJY851990 QTS851990:QTU851990 RDO851990:RDQ851990 RNK851990:RNM851990 RXG851990:RXI851990 SHC851990:SHE851990 SQY851990:SRA851990 TAU851990:TAW851990 TKQ851990:TKS851990 TUM851990:TUO851990 UEI851990:UEK851990 UOE851990:UOG851990 UYA851990:UYC851990 VHW851990:VHY851990 VRS851990:VRU851990 WBO851990:WBQ851990 WLK851990:WLM851990 WVG851990:WVI851990 C917526:E917526 IU917526:IW917526 SQ917526:SS917526 ACM917526:ACO917526 AMI917526:AMK917526 AWE917526:AWG917526 BGA917526:BGC917526 BPW917526:BPY917526 BZS917526:BZU917526 CJO917526:CJQ917526 CTK917526:CTM917526 DDG917526:DDI917526 DNC917526:DNE917526 DWY917526:DXA917526 EGU917526:EGW917526 EQQ917526:EQS917526 FAM917526:FAO917526 FKI917526:FKK917526 FUE917526:FUG917526 GEA917526:GEC917526 GNW917526:GNY917526 GXS917526:GXU917526 HHO917526:HHQ917526 HRK917526:HRM917526 IBG917526:IBI917526 ILC917526:ILE917526 IUY917526:IVA917526 JEU917526:JEW917526 JOQ917526:JOS917526 JYM917526:JYO917526 KII917526:KIK917526 KSE917526:KSG917526 LCA917526:LCC917526 LLW917526:LLY917526 LVS917526:LVU917526 MFO917526:MFQ917526 MPK917526:MPM917526 MZG917526:MZI917526 NJC917526:NJE917526 NSY917526:NTA917526 OCU917526:OCW917526 OMQ917526:OMS917526 OWM917526:OWO917526 PGI917526:PGK917526 PQE917526:PQG917526 QAA917526:QAC917526 QJW917526:QJY917526 QTS917526:QTU917526 RDO917526:RDQ917526 RNK917526:RNM917526 RXG917526:RXI917526 SHC917526:SHE917526 SQY917526:SRA917526 TAU917526:TAW917526 TKQ917526:TKS917526 TUM917526:TUO917526 UEI917526:UEK917526 UOE917526:UOG917526 UYA917526:UYC917526 VHW917526:VHY917526 VRS917526:VRU917526 WBO917526:WBQ917526 WLK917526:WLM917526 WVG917526:WVI917526">
      <formula1>",アクリアＵボード24K,アクリアＵボード32K,アクリアウール16K,アクリアウール24K,アクリアＵボードピンレスα36K,"</formula1>
    </dataValidation>
    <dataValidation type="custom" allowBlank="1" showInputMessage="1" showErrorMessage="1" sqref="G13 G46">
      <formula1>AD13=TRUE</formula1>
    </dataValidation>
  </dataValidations>
  <pageMargins left="0.59055118110236227" right="0.39370078740157483" top="0.61" bottom="0.49" header="0.31496062992125984" footer="0.2"/>
  <pageSetup paperSize="9" scale="40" orientation="portrait" horizontalDpi="300" verticalDpi="300" r:id="rId1"/>
  <headerFooter>
    <oddHeader>&amp;C
&amp;Rver. 1.3 (excel2007)</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4392" r:id="rId4" name="Option Button 8">
              <controlPr locked="0" defaultSize="0" autoFill="0" autoLine="0" autoPict="0" altText="2_x000a__x000a_">
                <anchor moveWithCells="1">
                  <from>
                    <xdr:col>10</xdr:col>
                    <xdr:colOff>0</xdr:colOff>
                    <xdr:row>50</xdr:row>
                    <xdr:rowOff>217088</xdr:rowOff>
                  </from>
                  <to>
                    <xdr:col>12</xdr:col>
                    <xdr:colOff>342078</xdr:colOff>
                    <xdr:row>52</xdr:row>
                    <xdr:rowOff>0</xdr:rowOff>
                  </to>
                </anchor>
              </controlPr>
            </control>
          </mc:Choice>
        </mc:AlternateContent>
        <mc:AlternateContent xmlns:mc="http://schemas.openxmlformats.org/markup-compatibility/2006">
          <mc:Choice Requires="x14">
            <control shapeId="144393" r:id="rId5" name="Option Button 9">
              <controlPr locked="0" defaultSize="0" autoFill="0" autoLine="0" autoPict="0" altText="1">
                <anchor moveWithCells="1">
                  <from>
                    <xdr:col>1</xdr:col>
                    <xdr:colOff>26314</xdr:colOff>
                    <xdr:row>51</xdr:row>
                    <xdr:rowOff>0</xdr:rowOff>
                  </from>
                  <to>
                    <xdr:col>3</xdr:col>
                    <xdr:colOff>368391</xdr:colOff>
                    <xdr:row>52</xdr:row>
                    <xdr:rowOff>6578</xdr:rowOff>
                  </to>
                </anchor>
              </controlPr>
            </control>
          </mc:Choice>
        </mc:AlternateContent>
        <mc:AlternateContent xmlns:mc="http://schemas.openxmlformats.org/markup-compatibility/2006">
          <mc:Choice Requires="x14">
            <control shapeId="144398" r:id="rId6" name="Check Box 14">
              <controlPr locked="0" defaultSize="0" autoFill="0" autoLine="0" autoPict="0">
                <anchor moveWithCells="1">
                  <from>
                    <xdr:col>1</xdr:col>
                    <xdr:colOff>6578</xdr:colOff>
                    <xdr:row>11</xdr:row>
                    <xdr:rowOff>197353</xdr:rowOff>
                  </from>
                  <to>
                    <xdr:col>2</xdr:col>
                    <xdr:colOff>65784</xdr:colOff>
                    <xdr:row>13</xdr:row>
                    <xdr:rowOff>6578</xdr:rowOff>
                  </to>
                </anchor>
              </controlPr>
            </control>
          </mc:Choice>
        </mc:AlternateContent>
        <mc:AlternateContent xmlns:mc="http://schemas.openxmlformats.org/markup-compatibility/2006">
          <mc:Choice Requires="x14">
            <control shapeId="144399" r:id="rId7" name="Check Box 15">
              <controlPr locked="0" defaultSize="0" autoFill="0" autoLine="0" autoPict="0">
                <anchor moveWithCells="1">
                  <from>
                    <xdr:col>0</xdr:col>
                    <xdr:colOff>638106</xdr:colOff>
                    <xdr:row>44</xdr:row>
                    <xdr:rowOff>236823</xdr:rowOff>
                  </from>
                  <to>
                    <xdr:col>2</xdr:col>
                    <xdr:colOff>46049</xdr:colOff>
                    <xdr:row>46</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allowBlank="1" showInputMessage="1" showErrorMessage="1">
          <x14:formula1>
            <xm:f>リスト!$B$2:$B$30</xm:f>
          </x14:formula1>
          <xm:sqref>C8:E12</xm:sqref>
        </x14:dataValidation>
        <x14:dataValidation type="list" allowBlank="1" showInputMessage="1" showErrorMessage="1">
          <x14:formula1>
            <xm:f>リスト!$C$2:$C$30</xm:f>
          </x14:formula1>
          <xm:sqref>C25:E30</xm:sqref>
        </x14:dataValidation>
        <x14:dataValidation type="list" allowBlank="1" showInputMessage="1" showErrorMessage="1">
          <x14:formula1>
            <xm:f>リスト!$D$2:$D$31</xm:f>
          </x14:formula1>
          <xm:sqref>C42:E45</xm:sqref>
        </x14:dataValidation>
        <x14:dataValidation type="list" allowBlank="1" showInputMessage="1" showErrorMessage="1">
          <x14:formula1>
            <xm:f>リスト!$B$2:$B$15</xm:f>
          </x14:formula1>
          <xm:sqref>C13:E13</xm:sqref>
        </x14:dataValidation>
        <x14:dataValidation type="list" allowBlank="1" showInputMessage="1" showErrorMessage="1">
          <x14:formula1>
            <xm:f>リスト!$D$2:$D$16</xm:f>
          </x14:formula1>
          <xm:sqref>C46:E46</xm:sqref>
        </x14:dataValidation>
        <x14:dataValidation type="list" allowBlank="1" showInputMessage="1" showErrorMessage="1">
          <x14:formula1>
            <xm:f>リスト!$E$2:$E$12</xm:f>
          </x14:formula1>
          <xm:sqref>L62:N62 L64:N64</xm:sqref>
        </x14:dataValidation>
        <x14:dataValidation type="list" allowBlank="1" showInputMessage="1" showErrorMessage="1">
          <x14:formula1>
            <xm:f>リスト!$E$12:$E$13</xm:f>
          </x14:formula1>
          <xm:sqref>L65:N65 L63:N63</xm:sqref>
        </x14:dataValidation>
        <x14:dataValidation type="list" allowBlank="1" showInputMessage="1" showErrorMessage="1">
          <x14:formula1>
            <xm:f>リスト!$E$2:$E$22</xm:f>
          </x14:formula1>
          <xm:sqref>C59:E64 C76:E80 L66:N66</xm:sqref>
        </x14:dataValidation>
        <x14:dataValidation type="list" allowBlank="1" showInputMessage="1" showErrorMessage="1">
          <x14:formula1>
            <xm:f>リスト!$E$14:$E$22</xm:f>
          </x14:formula1>
          <xm:sqref>L61:N61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AO108"/>
  <sheetViews>
    <sheetView showGridLines="0" zoomScale="90" zoomScaleNormal="90" zoomScaleSheetLayoutView="80" workbookViewId="0">
      <selection activeCell="N35" sqref="N35:O35"/>
    </sheetView>
  </sheetViews>
  <sheetFormatPr defaultColWidth="9" defaultRowHeight="12.95"/>
  <cols>
    <col min="1" max="1" width="0.90625" customWidth="1"/>
    <col min="2" max="29" width="3.90625" customWidth="1"/>
    <col min="30" max="31" width="10.6328125" hidden="1" customWidth="1"/>
    <col min="32" max="32" width="2.6328125" hidden="1" customWidth="1"/>
    <col min="33" max="35" width="10.6328125" hidden="1" customWidth="1"/>
    <col min="36" max="36" width="2.6328125" hidden="1" customWidth="1"/>
    <col min="37" max="38" width="15.6328125" hidden="1" customWidth="1"/>
    <col min="39" max="39" width="2.6328125" hidden="1" customWidth="1"/>
    <col min="40" max="41" width="10.6328125" hidden="1" customWidth="1"/>
    <col min="42" max="43" width="3.6328125" customWidth="1"/>
    <col min="44" max="47" width="4.6328125" customWidth="1"/>
  </cols>
  <sheetData>
    <row r="1" spans="2:41" ht="4.05" customHeight="1"/>
    <row r="2" spans="2:41" s="1" customFormat="1" ht="30.05" customHeight="1">
      <c r="B2" s="653" t="s">
        <v>186</v>
      </c>
      <c r="C2" s="653"/>
      <c r="D2" s="653"/>
      <c r="E2" s="653"/>
      <c r="F2" s="653"/>
      <c r="G2" s="653"/>
      <c r="H2" s="653"/>
      <c r="I2" s="653"/>
      <c r="J2" s="653"/>
      <c r="K2" s="653"/>
      <c r="L2" s="653"/>
      <c r="M2" s="653"/>
      <c r="N2" s="653"/>
      <c r="O2" s="653"/>
      <c r="P2" s="653"/>
      <c r="Q2" s="653"/>
      <c r="R2" s="653"/>
      <c r="S2" s="653"/>
      <c r="T2" s="653"/>
      <c r="U2" s="653"/>
      <c r="V2" s="653"/>
      <c r="W2" s="653"/>
      <c r="X2" s="653"/>
      <c r="Y2" s="653"/>
      <c r="Z2" s="653"/>
      <c r="AA2" s="653"/>
    </row>
    <row r="3" spans="2:41" s="2" customFormat="1" ht="25" customHeight="1" thickBot="1"/>
    <row r="4" spans="2:41" s="2" customFormat="1" ht="22.05" customHeight="1" thickBot="1">
      <c r="B4" s="4" t="s">
        <v>5</v>
      </c>
      <c r="R4" s="654" t="s">
        <v>33</v>
      </c>
      <c r="S4" s="655"/>
      <c r="T4" s="655"/>
      <c r="U4" s="656"/>
      <c r="V4" s="657">
        <f>IF(共通条件・結果!AA7="８地域","0.325",IF(共通条件・結果!AA7="７地域",0.307,IF(共通条件・結果!AA7="６地域",0.341,IF(共通条件・結果!AA7="５地域",0.373,IF(共通条件・結果!AA7="４地域",0.322,IF(共通条件・結果!AA7="３地域",0.335,IF(共通条件・結果!AA7="２地域",0.341,IF(共通条件・結果!AA7="１地域",0.329))))))))</f>
        <v>0.34100000000000003</v>
      </c>
      <c r="W4" s="658"/>
      <c r="X4" s="657">
        <f>IF(共通条件・結果!AA7="８地域","-",IF(共通条件・結果!AA7="７地域",0.227,IF(共通条件・結果!AA7="６地域",0.261,IF(共通条件・結果!AA7="５地域",0.238,IF(共通条件・結果!AA7="４地域",0.256,IF(共通条件・結果!AA7="３地域",0.284,IF(共通条件・結果!AA7="２地域",0.263,IF(共通条件・結果!AA7="１地域",0.26))))))))</f>
        <v>0.26100000000000001</v>
      </c>
      <c r="Y4" s="658"/>
    </row>
    <row r="5" spans="2:41" s="2" customFormat="1" ht="22.05" customHeight="1">
      <c r="B5" s="659" t="s">
        <v>6</v>
      </c>
      <c r="C5" s="660"/>
      <c r="D5" s="660" t="s">
        <v>153</v>
      </c>
      <c r="E5" s="660"/>
      <c r="F5" s="660"/>
      <c r="G5" s="660"/>
      <c r="H5" s="665" t="s">
        <v>154</v>
      </c>
      <c r="I5" s="660"/>
      <c r="J5" s="665" t="s">
        <v>65</v>
      </c>
      <c r="K5" s="660"/>
      <c r="L5" s="665" t="s">
        <v>9</v>
      </c>
      <c r="M5" s="660"/>
      <c r="N5" s="667" t="s">
        <v>46</v>
      </c>
      <c r="O5" s="668"/>
      <c r="P5" s="668"/>
      <c r="Q5" s="668"/>
      <c r="R5" s="668"/>
      <c r="S5" s="668"/>
      <c r="T5" s="668"/>
      <c r="U5" s="668"/>
      <c r="V5" s="665" t="s">
        <v>155</v>
      </c>
      <c r="W5" s="660"/>
      <c r="X5" s="665" t="s">
        <v>156</v>
      </c>
      <c r="Y5" s="660"/>
      <c r="Z5" s="665" t="s">
        <v>123</v>
      </c>
      <c r="AA5" s="686"/>
    </row>
    <row r="6" spans="2:41" s="2" customFormat="1" ht="22.05" customHeight="1">
      <c r="B6" s="661"/>
      <c r="C6" s="662"/>
      <c r="D6" s="638" t="s">
        <v>8</v>
      </c>
      <c r="E6" s="639"/>
      <c r="F6" s="642" t="s">
        <v>7</v>
      </c>
      <c r="G6" s="643"/>
      <c r="H6" s="662"/>
      <c r="I6" s="662"/>
      <c r="J6" s="666"/>
      <c r="K6" s="662"/>
      <c r="L6" s="666"/>
      <c r="M6" s="662"/>
      <c r="N6" s="646" t="s">
        <v>45</v>
      </c>
      <c r="O6" s="647"/>
      <c r="P6" s="650" t="s">
        <v>157</v>
      </c>
      <c r="Q6" s="651"/>
      <c r="R6" s="651"/>
      <c r="S6" s="651"/>
      <c r="T6" s="651"/>
      <c r="U6" s="652"/>
      <c r="V6" s="666"/>
      <c r="W6" s="662"/>
      <c r="X6" s="666"/>
      <c r="Y6" s="662"/>
      <c r="Z6" s="662"/>
      <c r="AA6" s="687"/>
      <c r="AD6" s="682" t="s">
        <v>49</v>
      </c>
      <c r="AE6" s="682"/>
      <c r="AF6" s="40"/>
      <c r="AG6" s="40"/>
      <c r="AH6" s="682" t="s">
        <v>12</v>
      </c>
      <c r="AI6" s="682"/>
      <c r="AJ6" s="40"/>
      <c r="AK6" s="682" t="s">
        <v>50</v>
      </c>
      <c r="AL6" s="682"/>
      <c r="AN6" s="682" t="s">
        <v>58</v>
      </c>
      <c r="AO6" s="682"/>
    </row>
    <row r="7" spans="2:41" s="2" customFormat="1" ht="22.05" customHeight="1" thickBot="1">
      <c r="B7" s="663"/>
      <c r="C7" s="664"/>
      <c r="D7" s="640"/>
      <c r="E7" s="641"/>
      <c r="F7" s="644"/>
      <c r="G7" s="645"/>
      <c r="H7" s="664"/>
      <c r="I7" s="664"/>
      <c r="J7" s="664"/>
      <c r="K7" s="664"/>
      <c r="L7" s="664"/>
      <c r="M7" s="664"/>
      <c r="N7" s="648"/>
      <c r="O7" s="649"/>
      <c r="P7" s="645" t="s">
        <v>10</v>
      </c>
      <c r="Q7" s="683"/>
      <c r="R7" s="684" t="s">
        <v>11</v>
      </c>
      <c r="S7" s="685"/>
      <c r="T7" s="645" t="s">
        <v>3</v>
      </c>
      <c r="U7" s="683"/>
      <c r="V7" s="664"/>
      <c r="W7" s="664"/>
      <c r="X7" s="664"/>
      <c r="Y7" s="664"/>
      <c r="Z7" s="664"/>
      <c r="AA7" s="688"/>
      <c r="AD7" s="40" t="s">
        <v>4</v>
      </c>
      <c r="AE7" s="40" t="s">
        <v>16</v>
      </c>
      <c r="AF7" s="40"/>
      <c r="AG7" s="40"/>
      <c r="AH7" s="40" t="s">
        <v>4</v>
      </c>
      <c r="AI7" s="40" t="s">
        <v>16</v>
      </c>
      <c r="AJ7" s="40"/>
      <c r="AK7" s="40" t="s">
        <v>4</v>
      </c>
      <c r="AL7" s="40" t="s">
        <v>16</v>
      </c>
      <c r="AN7" s="72" t="s">
        <v>56</v>
      </c>
      <c r="AO7" s="2" t="s">
        <v>54</v>
      </c>
    </row>
    <row r="8" spans="2:41" s="2" customFormat="1" ht="22.05" customHeight="1">
      <c r="B8" s="696"/>
      <c r="C8" s="697"/>
      <c r="D8" s="698"/>
      <c r="E8" s="699"/>
      <c r="F8" s="699"/>
      <c r="G8" s="700"/>
      <c r="H8" s="701"/>
      <c r="I8" s="701"/>
      <c r="J8" s="701"/>
      <c r="K8" s="701"/>
      <c r="L8" s="702"/>
      <c r="M8" s="702"/>
      <c r="N8" s="689"/>
      <c r="O8" s="690"/>
      <c r="P8" s="691"/>
      <c r="Q8" s="692"/>
      <c r="R8" s="693"/>
      <c r="S8" s="694"/>
      <c r="T8" s="695"/>
      <c r="U8" s="691"/>
      <c r="V8" s="669" t="str">
        <f>IF(D8="","",AD8)</f>
        <v/>
      </c>
      <c r="W8" s="669"/>
      <c r="X8" s="669" t="str">
        <f>IF(D8="","",IF(ISERROR(AE8),"-",AE8))</f>
        <v/>
      </c>
      <c r="Y8" s="669"/>
      <c r="Z8" s="669" t="str">
        <f>IF(D8="","",D8*F8*AN8)</f>
        <v/>
      </c>
      <c r="AA8" s="670"/>
      <c r="AD8" s="2" t="e">
        <f>D8*F8*J8*$V$4*AH8</f>
        <v>#VALUE!</v>
      </c>
      <c r="AE8" s="2" t="e">
        <f>D8*F8*J8*$X$4*AI8</f>
        <v>#VALUE!</v>
      </c>
      <c r="AG8" s="49" t="b">
        <v>0</v>
      </c>
      <c r="AH8" s="2" t="str">
        <f>IF(AG8=TRUE,"0.93",IF(ISERROR(AK8),"エラー",IF(AK8&gt;0.93,"0.93",AK8)))</f>
        <v>エラー</v>
      </c>
      <c r="AI8" s="2" t="str">
        <f>IF(AG8=TRUE,"0.51",IF(ISERROR(AL8),"エラー",IF(AL8&gt;0.72,"0.72",AL8)))</f>
        <v>エラー</v>
      </c>
      <c r="AK8" s="2" t="e">
        <f>0.01*(16+24*(2*R8+T8)/P8)</f>
        <v>#DIV/0!</v>
      </c>
      <c r="AL8" s="2" t="e">
        <f>0.01*(10+15*(2*R8+T8)/P8)</f>
        <v>#DIV/0!</v>
      </c>
      <c r="AN8" s="2">
        <f>IF(AO8="FALSE",H8,IF(L8="風除室",1/((1/H8)+0.1),0.5*H8+0.5*(1/((1/H8)+AO8))))</f>
        <v>0</v>
      </c>
      <c r="AO8" s="40" t="str">
        <f t="shared" ref="AO8:AO19" si="0">IF(L8="","FALSE",IF(L8="雨戸",0.1,IF(L8="ｼｬｯﾀｰ",0.1,IF(L8="障子",0.18,IF(L8="風除室",0.1)))))</f>
        <v>FALSE</v>
      </c>
    </row>
    <row r="9" spans="2:41" s="2" customFormat="1" ht="22.05" customHeight="1">
      <c r="B9" s="671"/>
      <c r="C9" s="672"/>
      <c r="D9" s="673"/>
      <c r="E9" s="674"/>
      <c r="F9" s="674"/>
      <c r="G9" s="675"/>
      <c r="H9" s="676"/>
      <c r="I9" s="676"/>
      <c r="J9" s="676"/>
      <c r="K9" s="676"/>
      <c r="L9" s="677"/>
      <c r="M9" s="677"/>
      <c r="N9" s="678"/>
      <c r="O9" s="679"/>
      <c r="P9" s="680"/>
      <c r="Q9" s="681"/>
      <c r="R9" s="708"/>
      <c r="S9" s="709"/>
      <c r="T9" s="707"/>
      <c r="U9" s="680"/>
      <c r="V9" s="705" t="str">
        <f t="shared" ref="V9:V19" si="1">IF(D9="","",AD9)</f>
        <v/>
      </c>
      <c r="W9" s="705"/>
      <c r="X9" s="705" t="str">
        <f t="shared" ref="X9:X19" si="2">IF(D9="","",IF(ISERROR(AE9),"-",AE9))</f>
        <v/>
      </c>
      <c r="Y9" s="705"/>
      <c r="Z9" s="705" t="str">
        <f t="shared" ref="Z9:Z19" si="3">IF(D9="","",D9*F9*AN9)</f>
        <v/>
      </c>
      <c r="AA9" s="706"/>
      <c r="AD9" s="2" t="e">
        <f t="shared" ref="AD9:AD19" si="4">D9*F9*J9*$V$4*AH9</f>
        <v>#VALUE!</v>
      </c>
      <c r="AE9" s="2" t="e">
        <f t="shared" ref="AE9:AE19" si="5">D9*F9*J9*$X$4*AI9</f>
        <v>#VALUE!</v>
      </c>
      <c r="AG9" s="49" t="b">
        <v>0</v>
      </c>
      <c r="AH9" s="2" t="str">
        <f t="shared" ref="AH9:AH19" si="6">IF(AG9=TRUE,"0.93",IF(ISERROR(AK9),"エラー",IF(AK9&gt;0.93,"0.93",AK9)))</f>
        <v>エラー</v>
      </c>
      <c r="AI9" s="2" t="str">
        <f t="shared" ref="AI9:AI19" si="7">IF(AG9=TRUE,"0.51",IF(ISERROR(AL9),"エラー",IF(AL9&gt;0.72,"0.72",AL9)))</f>
        <v>エラー</v>
      </c>
      <c r="AK9" s="2" t="e">
        <f t="shared" ref="AK9:AK19" si="8">0.01*(16+24*(2*R9+T9)/P9)</f>
        <v>#DIV/0!</v>
      </c>
      <c r="AL9" s="2" t="e">
        <f t="shared" ref="AL9:AL19" si="9">0.01*(10+15*(2*R9+T9)/P9)</f>
        <v>#DIV/0!</v>
      </c>
      <c r="AN9" s="2">
        <f t="shared" ref="AN9:AN19" si="10">IF(AO9="FALSE",H9,IF(L9="風除室",1/((1/H9)+0.1),0.5*H9+0.5*(1/((1/H9)+AO9))))</f>
        <v>0</v>
      </c>
      <c r="AO9" s="40" t="str">
        <f t="shared" si="0"/>
        <v>FALSE</v>
      </c>
    </row>
    <row r="10" spans="2:41" s="2" customFormat="1" ht="22.05" customHeight="1">
      <c r="B10" s="671"/>
      <c r="C10" s="672"/>
      <c r="D10" s="673"/>
      <c r="E10" s="674"/>
      <c r="F10" s="674"/>
      <c r="G10" s="675"/>
      <c r="H10" s="676"/>
      <c r="I10" s="676"/>
      <c r="J10" s="676"/>
      <c r="K10" s="676"/>
      <c r="L10" s="677"/>
      <c r="M10" s="677"/>
      <c r="N10" s="678"/>
      <c r="O10" s="679"/>
      <c r="P10" s="681"/>
      <c r="Q10" s="703"/>
      <c r="R10" s="704"/>
      <c r="S10" s="703"/>
      <c r="T10" s="704"/>
      <c r="U10" s="707"/>
      <c r="V10" s="705" t="str">
        <f t="shared" si="1"/>
        <v/>
      </c>
      <c r="W10" s="705"/>
      <c r="X10" s="705" t="str">
        <f t="shared" si="2"/>
        <v/>
      </c>
      <c r="Y10" s="705"/>
      <c r="Z10" s="705" t="str">
        <f t="shared" si="3"/>
        <v/>
      </c>
      <c r="AA10" s="706"/>
      <c r="AD10" s="2" t="e">
        <f t="shared" si="4"/>
        <v>#VALUE!</v>
      </c>
      <c r="AE10" s="2" t="e">
        <f t="shared" si="5"/>
        <v>#VALUE!</v>
      </c>
      <c r="AG10" s="49" t="b">
        <v>0</v>
      </c>
      <c r="AH10" s="2" t="str">
        <f t="shared" si="6"/>
        <v>エラー</v>
      </c>
      <c r="AI10" s="2" t="str">
        <f t="shared" si="7"/>
        <v>エラー</v>
      </c>
      <c r="AK10" s="2" t="e">
        <f t="shared" si="8"/>
        <v>#DIV/0!</v>
      </c>
      <c r="AL10" s="2" t="e">
        <f t="shared" si="9"/>
        <v>#DIV/0!</v>
      </c>
      <c r="AN10" s="2">
        <f t="shared" si="10"/>
        <v>0</v>
      </c>
      <c r="AO10" s="40" t="str">
        <f t="shared" si="0"/>
        <v>FALSE</v>
      </c>
    </row>
    <row r="11" spans="2:41" s="2" customFormat="1" ht="22.05" customHeight="1">
      <c r="B11" s="671"/>
      <c r="C11" s="672"/>
      <c r="D11" s="673"/>
      <c r="E11" s="674"/>
      <c r="F11" s="674"/>
      <c r="G11" s="675"/>
      <c r="H11" s="676"/>
      <c r="I11" s="676"/>
      <c r="J11" s="676"/>
      <c r="K11" s="676"/>
      <c r="L11" s="677"/>
      <c r="M11" s="677"/>
      <c r="N11" s="678"/>
      <c r="O11" s="679"/>
      <c r="P11" s="681"/>
      <c r="Q11" s="703"/>
      <c r="R11" s="704"/>
      <c r="S11" s="703"/>
      <c r="T11" s="704"/>
      <c r="U11" s="707"/>
      <c r="V11" s="705" t="str">
        <f t="shared" si="1"/>
        <v/>
      </c>
      <c r="W11" s="705"/>
      <c r="X11" s="705" t="str">
        <f t="shared" si="2"/>
        <v/>
      </c>
      <c r="Y11" s="705"/>
      <c r="Z11" s="705" t="str">
        <f t="shared" si="3"/>
        <v/>
      </c>
      <c r="AA11" s="706"/>
      <c r="AD11" s="2" t="e">
        <f t="shared" si="4"/>
        <v>#VALUE!</v>
      </c>
      <c r="AE11" s="2" t="e">
        <f t="shared" si="5"/>
        <v>#VALUE!</v>
      </c>
      <c r="AG11" s="49" t="b">
        <v>0</v>
      </c>
      <c r="AH11" s="2" t="str">
        <f t="shared" si="6"/>
        <v>エラー</v>
      </c>
      <c r="AI11" s="2" t="str">
        <f t="shared" si="7"/>
        <v>エラー</v>
      </c>
      <c r="AK11" s="2" t="e">
        <f t="shared" si="8"/>
        <v>#DIV/0!</v>
      </c>
      <c r="AL11" s="2" t="e">
        <f t="shared" si="9"/>
        <v>#DIV/0!</v>
      </c>
      <c r="AN11" s="2">
        <f t="shared" si="10"/>
        <v>0</v>
      </c>
      <c r="AO11" s="40" t="str">
        <f t="shared" si="0"/>
        <v>FALSE</v>
      </c>
    </row>
    <row r="12" spans="2:41" s="2" customFormat="1" ht="22.05" customHeight="1">
      <c r="B12" s="671"/>
      <c r="C12" s="713"/>
      <c r="D12" s="714"/>
      <c r="E12" s="715"/>
      <c r="F12" s="716"/>
      <c r="G12" s="717"/>
      <c r="H12" s="714"/>
      <c r="I12" s="717"/>
      <c r="J12" s="714"/>
      <c r="K12" s="717"/>
      <c r="L12" s="710"/>
      <c r="M12" s="711"/>
      <c r="N12" s="678"/>
      <c r="O12" s="712"/>
      <c r="P12" s="681"/>
      <c r="Q12" s="703"/>
      <c r="R12" s="704"/>
      <c r="S12" s="703"/>
      <c r="T12" s="704"/>
      <c r="U12" s="707"/>
      <c r="V12" s="718" t="str">
        <f t="shared" si="1"/>
        <v/>
      </c>
      <c r="W12" s="720"/>
      <c r="X12" s="718" t="str">
        <f t="shared" si="2"/>
        <v/>
      </c>
      <c r="Y12" s="720"/>
      <c r="Z12" s="718" t="str">
        <f t="shared" si="3"/>
        <v/>
      </c>
      <c r="AA12" s="719"/>
      <c r="AD12" s="2" t="e">
        <f t="shared" si="4"/>
        <v>#VALUE!</v>
      </c>
      <c r="AE12" s="2" t="e">
        <f t="shared" si="5"/>
        <v>#VALUE!</v>
      </c>
      <c r="AG12" s="49" t="b">
        <v>0</v>
      </c>
      <c r="AH12" s="2" t="str">
        <f t="shared" si="6"/>
        <v>エラー</v>
      </c>
      <c r="AI12" s="2" t="str">
        <f t="shared" si="7"/>
        <v>エラー</v>
      </c>
      <c r="AK12" s="2" t="e">
        <f t="shared" si="8"/>
        <v>#DIV/0!</v>
      </c>
      <c r="AL12" s="2" t="e">
        <f t="shared" si="9"/>
        <v>#DIV/0!</v>
      </c>
      <c r="AN12" s="2">
        <f t="shared" si="10"/>
        <v>0</v>
      </c>
      <c r="AO12" s="40" t="str">
        <f t="shared" si="0"/>
        <v>FALSE</v>
      </c>
    </row>
    <row r="13" spans="2:41" s="2" customFormat="1" ht="22.05" customHeight="1">
      <c r="B13" s="671"/>
      <c r="C13" s="713"/>
      <c r="D13" s="714"/>
      <c r="E13" s="715"/>
      <c r="F13" s="716"/>
      <c r="G13" s="717"/>
      <c r="H13" s="714"/>
      <c r="I13" s="717"/>
      <c r="J13" s="714"/>
      <c r="K13" s="717"/>
      <c r="L13" s="710"/>
      <c r="M13" s="711"/>
      <c r="N13" s="678"/>
      <c r="O13" s="712"/>
      <c r="P13" s="681"/>
      <c r="Q13" s="703"/>
      <c r="R13" s="704"/>
      <c r="S13" s="703"/>
      <c r="T13" s="704"/>
      <c r="U13" s="707"/>
      <c r="V13" s="718" t="str">
        <f t="shared" si="1"/>
        <v/>
      </c>
      <c r="W13" s="720"/>
      <c r="X13" s="718" t="str">
        <f t="shared" si="2"/>
        <v/>
      </c>
      <c r="Y13" s="720"/>
      <c r="Z13" s="718" t="str">
        <f t="shared" si="3"/>
        <v/>
      </c>
      <c r="AA13" s="719"/>
      <c r="AD13" s="2" t="e">
        <f t="shared" si="4"/>
        <v>#VALUE!</v>
      </c>
      <c r="AE13" s="2" t="e">
        <f t="shared" si="5"/>
        <v>#VALUE!</v>
      </c>
      <c r="AG13" s="49" t="b">
        <v>0</v>
      </c>
      <c r="AH13" s="2" t="str">
        <f t="shared" si="6"/>
        <v>エラー</v>
      </c>
      <c r="AI13" s="2" t="str">
        <f t="shared" si="7"/>
        <v>エラー</v>
      </c>
      <c r="AK13" s="2" t="e">
        <f t="shared" si="8"/>
        <v>#DIV/0!</v>
      </c>
      <c r="AL13" s="2" t="e">
        <f t="shared" si="9"/>
        <v>#DIV/0!</v>
      </c>
      <c r="AN13" s="2">
        <f t="shared" si="10"/>
        <v>0</v>
      </c>
      <c r="AO13" s="40" t="str">
        <f t="shared" si="0"/>
        <v>FALSE</v>
      </c>
    </row>
    <row r="14" spans="2:41" s="2" customFormat="1" ht="22.05" customHeight="1">
      <c r="B14" s="671"/>
      <c r="C14" s="672"/>
      <c r="D14" s="673"/>
      <c r="E14" s="674"/>
      <c r="F14" s="674"/>
      <c r="G14" s="675"/>
      <c r="H14" s="676"/>
      <c r="I14" s="676"/>
      <c r="J14" s="676"/>
      <c r="K14" s="676"/>
      <c r="L14" s="677"/>
      <c r="M14" s="677"/>
      <c r="N14" s="678"/>
      <c r="O14" s="679"/>
      <c r="P14" s="681"/>
      <c r="Q14" s="703"/>
      <c r="R14" s="704"/>
      <c r="S14" s="703"/>
      <c r="T14" s="704"/>
      <c r="U14" s="707"/>
      <c r="V14" s="705" t="str">
        <f t="shared" si="1"/>
        <v/>
      </c>
      <c r="W14" s="705"/>
      <c r="X14" s="705" t="str">
        <f t="shared" si="2"/>
        <v/>
      </c>
      <c r="Y14" s="705"/>
      <c r="Z14" s="705" t="str">
        <f t="shared" si="3"/>
        <v/>
      </c>
      <c r="AA14" s="706"/>
      <c r="AD14" s="2" t="e">
        <f t="shared" si="4"/>
        <v>#VALUE!</v>
      </c>
      <c r="AE14" s="2" t="e">
        <f t="shared" si="5"/>
        <v>#VALUE!</v>
      </c>
      <c r="AG14" s="49" t="b">
        <v>0</v>
      </c>
      <c r="AH14" s="2" t="str">
        <f t="shared" si="6"/>
        <v>エラー</v>
      </c>
      <c r="AI14" s="2" t="str">
        <f t="shared" si="7"/>
        <v>エラー</v>
      </c>
      <c r="AK14" s="2" t="e">
        <f t="shared" si="8"/>
        <v>#DIV/0!</v>
      </c>
      <c r="AL14" s="2" t="e">
        <f t="shared" si="9"/>
        <v>#DIV/0!</v>
      </c>
      <c r="AN14" s="2">
        <f t="shared" si="10"/>
        <v>0</v>
      </c>
      <c r="AO14" s="40" t="str">
        <f t="shared" si="0"/>
        <v>FALSE</v>
      </c>
    </row>
    <row r="15" spans="2:41" s="2" customFormat="1" ht="22.05" customHeight="1">
      <c r="B15" s="671"/>
      <c r="C15" s="672"/>
      <c r="D15" s="673"/>
      <c r="E15" s="674"/>
      <c r="F15" s="674"/>
      <c r="G15" s="675"/>
      <c r="H15" s="676"/>
      <c r="I15" s="676"/>
      <c r="J15" s="676"/>
      <c r="K15" s="676"/>
      <c r="L15" s="677"/>
      <c r="M15" s="677"/>
      <c r="N15" s="678"/>
      <c r="O15" s="679"/>
      <c r="P15" s="681"/>
      <c r="Q15" s="703"/>
      <c r="R15" s="704"/>
      <c r="S15" s="703"/>
      <c r="T15" s="704"/>
      <c r="U15" s="707"/>
      <c r="V15" s="718" t="str">
        <f t="shared" si="1"/>
        <v/>
      </c>
      <c r="W15" s="720"/>
      <c r="X15" s="705" t="str">
        <f t="shared" si="2"/>
        <v/>
      </c>
      <c r="Y15" s="705"/>
      <c r="Z15" s="705" t="str">
        <f t="shared" si="3"/>
        <v/>
      </c>
      <c r="AA15" s="706"/>
      <c r="AD15" s="2" t="e">
        <f t="shared" si="4"/>
        <v>#VALUE!</v>
      </c>
      <c r="AE15" s="2" t="e">
        <f t="shared" si="5"/>
        <v>#VALUE!</v>
      </c>
      <c r="AG15" s="49" t="b">
        <v>0</v>
      </c>
      <c r="AH15" s="2" t="str">
        <f t="shared" si="6"/>
        <v>エラー</v>
      </c>
      <c r="AI15" s="2" t="str">
        <f t="shared" si="7"/>
        <v>エラー</v>
      </c>
      <c r="AK15" s="2" t="e">
        <f t="shared" si="8"/>
        <v>#DIV/0!</v>
      </c>
      <c r="AL15" s="2" t="e">
        <f t="shared" si="9"/>
        <v>#DIV/0!</v>
      </c>
      <c r="AN15" s="2">
        <f t="shared" si="10"/>
        <v>0</v>
      </c>
      <c r="AO15" s="40" t="str">
        <f t="shared" si="0"/>
        <v>FALSE</v>
      </c>
    </row>
    <row r="16" spans="2:41" s="2" customFormat="1" ht="22.05" customHeight="1">
      <c r="B16" s="671"/>
      <c r="C16" s="672"/>
      <c r="D16" s="673"/>
      <c r="E16" s="674"/>
      <c r="F16" s="674"/>
      <c r="G16" s="675"/>
      <c r="H16" s="676"/>
      <c r="I16" s="676"/>
      <c r="J16" s="676"/>
      <c r="K16" s="676"/>
      <c r="L16" s="677"/>
      <c r="M16" s="677"/>
      <c r="N16" s="678"/>
      <c r="O16" s="679"/>
      <c r="P16" s="681"/>
      <c r="Q16" s="703"/>
      <c r="R16" s="704"/>
      <c r="S16" s="703"/>
      <c r="T16" s="704"/>
      <c r="U16" s="707"/>
      <c r="V16" s="718" t="str">
        <f t="shared" si="1"/>
        <v/>
      </c>
      <c r="W16" s="720"/>
      <c r="X16" s="705" t="str">
        <f t="shared" si="2"/>
        <v/>
      </c>
      <c r="Y16" s="705"/>
      <c r="Z16" s="705" t="str">
        <f t="shared" si="3"/>
        <v/>
      </c>
      <c r="AA16" s="706"/>
      <c r="AD16" s="2" t="e">
        <f t="shared" si="4"/>
        <v>#VALUE!</v>
      </c>
      <c r="AE16" s="2" t="e">
        <f t="shared" si="5"/>
        <v>#VALUE!</v>
      </c>
      <c r="AG16" s="49" t="b">
        <v>0</v>
      </c>
      <c r="AH16" s="2" t="str">
        <f t="shared" si="6"/>
        <v>エラー</v>
      </c>
      <c r="AI16" s="2" t="str">
        <f t="shared" si="7"/>
        <v>エラー</v>
      </c>
      <c r="AK16" s="2" t="e">
        <f t="shared" si="8"/>
        <v>#DIV/0!</v>
      </c>
      <c r="AL16" s="2" t="e">
        <f t="shared" si="9"/>
        <v>#DIV/0!</v>
      </c>
      <c r="AN16" s="2">
        <f t="shared" si="10"/>
        <v>0</v>
      </c>
      <c r="AO16" s="40" t="str">
        <f t="shared" si="0"/>
        <v>FALSE</v>
      </c>
    </row>
    <row r="17" spans="2:41" s="2" customFormat="1" ht="22.05" customHeight="1">
      <c r="B17" s="671"/>
      <c r="C17" s="672"/>
      <c r="D17" s="673"/>
      <c r="E17" s="674"/>
      <c r="F17" s="674"/>
      <c r="G17" s="675"/>
      <c r="H17" s="676"/>
      <c r="I17" s="676"/>
      <c r="J17" s="676"/>
      <c r="K17" s="676"/>
      <c r="L17" s="677"/>
      <c r="M17" s="677"/>
      <c r="N17" s="678"/>
      <c r="O17" s="679"/>
      <c r="P17" s="680"/>
      <c r="Q17" s="681"/>
      <c r="R17" s="704"/>
      <c r="S17" s="703"/>
      <c r="T17" s="704"/>
      <c r="U17" s="707"/>
      <c r="V17" s="718" t="str">
        <f t="shared" si="1"/>
        <v/>
      </c>
      <c r="W17" s="720"/>
      <c r="X17" s="705" t="str">
        <f t="shared" si="2"/>
        <v/>
      </c>
      <c r="Y17" s="705"/>
      <c r="Z17" s="705" t="str">
        <f t="shared" si="3"/>
        <v/>
      </c>
      <c r="AA17" s="706"/>
      <c r="AD17" s="2" t="e">
        <f t="shared" si="4"/>
        <v>#VALUE!</v>
      </c>
      <c r="AE17" s="2" t="e">
        <f t="shared" si="5"/>
        <v>#VALUE!</v>
      </c>
      <c r="AG17" s="49" t="b">
        <v>0</v>
      </c>
      <c r="AH17" s="2" t="str">
        <f t="shared" si="6"/>
        <v>エラー</v>
      </c>
      <c r="AI17" s="2" t="str">
        <f t="shared" si="7"/>
        <v>エラー</v>
      </c>
      <c r="AK17" s="2" t="e">
        <f t="shared" si="8"/>
        <v>#DIV/0!</v>
      </c>
      <c r="AL17" s="2" t="e">
        <f t="shared" si="9"/>
        <v>#DIV/0!</v>
      </c>
      <c r="AN17" s="2">
        <f t="shared" si="10"/>
        <v>0</v>
      </c>
      <c r="AO17" s="40" t="str">
        <f t="shared" si="0"/>
        <v>FALSE</v>
      </c>
    </row>
    <row r="18" spans="2:41" s="2" customFormat="1" ht="22.05" customHeight="1">
      <c r="B18" s="671"/>
      <c r="C18" s="672"/>
      <c r="D18" s="673"/>
      <c r="E18" s="674"/>
      <c r="F18" s="674"/>
      <c r="G18" s="675"/>
      <c r="H18" s="676"/>
      <c r="I18" s="676"/>
      <c r="J18" s="676"/>
      <c r="K18" s="676"/>
      <c r="L18" s="677"/>
      <c r="M18" s="677"/>
      <c r="N18" s="678"/>
      <c r="O18" s="679"/>
      <c r="P18" s="680"/>
      <c r="Q18" s="681"/>
      <c r="R18" s="708"/>
      <c r="S18" s="709"/>
      <c r="T18" s="707"/>
      <c r="U18" s="680"/>
      <c r="V18" s="718" t="str">
        <f t="shared" si="1"/>
        <v/>
      </c>
      <c r="W18" s="720"/>
      <c r="X18" s="705" t="str">
        <f t="shared" si="2"/>
        <v/>
      </c>
      <c r="Y18" s="705"/>
      <c r="Z18" s="705" t="str">
        <f>IF(D18="","",D18*F18*AN18)</f>
        <v/>
      </c>
      <c r="AA18" s="706"/>
      <c r="AD18" s="2" t="e">
        <f t="shared" si="4"/>
        <v>#VALUE!</v>
      </c>
      <c r="AE18" s="2" t="e">
        <f t="shared" si="5"/>
        <v>#VALUE!</v>
      </c>
      <c r="AG18" s="49" t="b">
        <v>0</v>
      </c>
      <c r="AH18" s="2" t="str">
        <f t="shared" si="6"/>
        <v>エラー</v>
      </c>
      <c r="AI18" s="2" t="str">
        <f t="shared" si="7"/>
        <v>エラー</v>
      </c>
      <c r="AK18" s="2" t="e">
        <f t="shared" si="8"/>
        <v>#DIV/0!</v>
      </c>
      <c r="AL18" s="2" t="e">
        <f t="shared" si="9"/>
        <v>#DIV/0!</v>
      </c>
      <c r="AN18" s="2">
        <f t="shared" si="10"/>
        <v>0</v>
      </c>
      <c r="AO18" s="40" t="str">
        <f t="shared" si="0"/>
        <v>FALSE</v>
      </c>
    </row>
    <row r="19" spans="2:41" s="2" customFormat="1" ht="22.05" customHeight="1" thickBot="1">
      <c r="B19" s="727"/>
      <c r="C19" s="728"/>
      <c r="D19" s="729"/>
      <c r="E19" s="730"/>
      <c r="F19" s="730"/>
      <c r="G19" s="731"/>
      <c r="H19" s="732"/>
      <c r="I19" s="732"/>
      <c r="J19" s="732"/>
      <c r="K19" s="732"/>
      <c r="L19" s="702"/>
      <c r="M19" s="702"/>
      <c r="N19" s="733"/>
      <c r="O19" s="734"/>
      <c r="P19" s="722"/>
      <c r="Q19" s="735"/>
      <c r="R19" s="736"/>
      <c r="S19" s="737"/>
      <c r="T19" s="721"/>
      <c r="U19" s="722"/>
      <c r="V19" s="718" t="str">
        <f t="shared" si="1"/>
        <v/>
      </c>
      <c r="W19" s="720"/>
      <c r="X19" s="705" t="str">
        <f t="shared" si="2"/>
        <v/>
      </c>
      <c r="Y19" s="705"/>
      <c r="Z19" s="723" t="str">
        <f t="shared" si="3"/>
        <v/>
      </c>
      <c r="AA19" s="724"/>
      <c r="AD19" s="2" t="e">
        <f t="shared" si="4"/>
        <v>#VALUE!</v>
      </c>
      <c r="AE19" s="2" t="e">
        <f t="shared" si="5"/>
        <v>#VALUE!</v>
      </c>
      <c r="AG19" s="49" t="b">
        <v>0</v>
      </c>
      <c r="AH19" s="2" t="str">
        <f t="shared" si="6"/>
        <v>エラー</v>
      </c>
      <c r="AI19" s="2" t="str">
        <f t="shared" si="7"/>
        <v>エラー</v>
      </c>
      <c r="AK19" s="2" t="e">
        <f t="shared" si="8"/>
        <v>#DIV/0!</v>
      </c>
      <c r="AL19" s="2" t="e">
        <f t="shared" si="9"/>
        <v>#DIV/0!</v>
      </c>
      <c r="AN19" s="2">
        <f t="shared" si="10"/>
        <v>0</v>
      </c>
      <c r="AO19" s="40" t="str">
        <f t="shared" si="0"/>
        <v>FALSE</v>
      </c>
    </row>
    <row r="20" spans="2:41" s="2" customFormat="1" ht="22.05" customHeight="1" thickBot="1">
      <c r="B20" s="635" t="s">
        <v>187</v>
      </c>
      <c r="C20" s="636"/>
      <c r="D20" s="636"/>
      <c r="E20" s="636"/>
      <c r="F20" s="636"/>
      <c r="G20" s="636"/>
      <c r="H20" s="636"/>
      <c r="I20" s="636"/>
      <c r="J20" s="636"/>
      <c r="K20" s="636"/>
      <c r="L20" s="636"/>
      <c r="M20" s="636"/>
      <c r="N20" s="636"/>
      <c r="O20" s="636"/>
      <c r="P20" s="636"/>
      <c r="Q20" s="636"/>
      <c r="R20" s="636"/>
      <c r="S20" s="636"/>
      <c r="T20" s="636"/>
      <c r="U20" s="636"/>
      <c r="V20" s="725">
        <f>SUM(V8:W19)</f>
        <v>0</v>
      </c>
      <c r="W20" s="725"/>
      <c r="X20" s="725">
        <f>IF(共通条件・結果!AA7="８地域","-",SUM(X8:Y19))</f>
        <v>0</v>
      </c>
      <c r="Y20" s="725"/>
      <c r="Z20" s="725">
        <f>SUM(Z8:AA19)</f>
        <v>0</v>
      </c>
      <c r="AA20" s="726"/>
    </row>
    <row r="21" spans="2:41" s="2" customFormat="1" ht="10" customHeight="1">
      <c r="AN21" s="682"/>
      <c r="AO21" s="682"/>
    </row>
    <row r="22" spans="2:41" s="2" customFormat="1" ht="22.05" customHeight="1" thickBot="1">
      <c r="E22" s="4"/>
      <c r="J22" s="4" t="s">
        <v>13</v>
      </c>
    </row>
    <row r="23" spans="2:41" s="2" customFormat="1" ht="22.05" customHeight="1">
      <c r="J23" s="738" t="s">
        <v>14</v>
      </c>
      <c r="K23" s="459"/>
      <c r="L23" s="459"/>
      <c r="M23" s="739"/>
      <c r="N23" s="751" t="s">
        <v>153</v>
      </c>
      <c r="O23" s="459"/>
      <c r="P23" s="459"/>
      <c r="Q23" s="739"/>
      <c r="R23" s="665" t="s">
        <v>154</v>
      </c>
      <c r="S23" s="660"/>
      <c r="T23" s="753" t="s">
        <v>9</v>
      </c>
      <c r="U23" s="754"/>
      <c r="V23" s="743" t="s">
        <v>158</v>
      </c>
      <c r="W23" s="744"/>
      <c r="X23" s="743" t="s">
        <v>156</v>
      </c>
      <c r="Y23" s="744"/>
      <c r="Z23" s="743" t="s">
        <v>123</v>
      </c>
      <c r="AA23" s="460"/>
      <c r="AN23" s="682" t="s">
        <v>58</v>
      </c>
      <c r="AO23" s="682"/>
    </row>
    <row r="24" spans="2:41" s="2" customFormat="1" ht="22.05" customHeight="1">
      <c r="J24" s="740"/>
      <c r="K24" s="682"/>
      <c r="L24" s="682"/>
      <c r="M24" s="741"/>
      <c r="N24" s="428"/>
      <c r="O24" s="429"/>
      <c r="P24" s="429"/>
      <c r="Q24" s="752"/>
      <c r="R24" s="666"/>
      <c r="S24" s="662"/>
      <c r="T24" s="755"/>
      <c r="U24" s="756"/>
      <c r="V24" s="745"/>
      <c r="W24" s="746"/>
      <c r="X24" s="745"/>
      <c r="Y24" s="746"/>
      <c r="Z24" s="748"/>
      <c r="AA24" s="749"/>
      <c r="AN24" s="40"/>
      <c r="AO24" s="40"/>
    </row>
    <row r="25" spans="2:41" s="2" customFormat="1" ht="22.05" customHeight="1" thickBot="1">
      <c r="J25" s="742"/>
      <c r="K25" s="644"/>
      <c r="L25" s="644"/>
      <c r="M25" s="645"/>
      <c r="N25" s="758" t="s">
        <v>8</v>
      </c>
      <c r="O25" s="759"/>
      <c r="P25" s="760" t="s">
        <v>7</v>
      </c>
      <c r="Q25" s="664"/>
      <c r="R25" s="664"/>
      <c r="S25" s="664"/>
      <c r="T25" s="757"/>
      <c r="U25" s="757"/>
      <c r="V25" s="648"/>
      <c r="W25" s="747"/>
      <c r="X25" s="648"/>
      <c r="Y25" s="747"/>
      <c r="Z25" s="683"/>
      <c r="AA25" s="750"/>
      <c r="AN25" s="72" t="s">
        <v>56</v>
      </c>
      <c r="AO25" s="2" t="s">
        <v>54</v>
      </c>
    </row>
    <row r="26" spans="2:41" s="2" customFormat="1" ht="22.05" customHeight="1">
      <c r="D26" s="89"/>
      <c r="E26" s="89"/>
      <c r="J26" s="766"/>
      <c r="K26" s="767"/>
      <c r="L26" s="767"/>
      <c r="M26" s="768"/>
      <c r="N26" s="698"/>
      <c r="O26" s="699"/>
      <c r="P26" s="699"/>
      <c r="Q26" s="700"/>
      <c r="R26" s="701"/>
      <c r="S26" s="701"/>
      <c r="T26" s="769"/>
      <c r="U26" s="769"/>
      <c r="V26" s="761" t="str">
        <f>IF(N26="","",N26*P26*R26*0.034*$V$4)</f>
        <v/>
      </c>
      <c r="W26" s="761"/>
      <c r="X26" s="761" t="str">
        <f>IF(N26="","",IF(ISERROR(N26*P26*R26*0.034*$X$4),"-",N26*P26*R26*0.034*$X$4))</f>
        <v/>
      </c>
      <c r="Y26" s="761"/>
      <c r="Z26" s="761" t="str">
        <f>IF(N26="","",N26*P26*AN26)</f>
        <v/>
      </c>
      <c r="AA26" s="762"/>
      <c r="AD26" s="49"/>
      <c r="AN26" s="2">
        <f>IF(AO26="FALSE",R26,IF(T26="風除室",1/((1/R26)+0.1),0.5*R26+0.5*(1/((1/R26)+AO26))))</f>
        <v>0</v>
      </c>
      <c r="AO26" s="40" t="str">
        <f>IF(T26="","FALSE",IF(T26="雨戸",0.1,IF(T26="ｼｬｯﾀｰ",0.1,IF(T26="障子",0.18,IF(T26="風除室",0.1)))))</f>
        <v>FALSE</v>
      </c>
    </row>
    <row r="27" spans="2:41" s="2" customFormat="1" ht="22.05" customHeight="1">
      <c r="D27" s="89"/>
      <c r="E27" s="89"/>
      <c r="J27" s="763"/>
      <c r="K27" s="764"/>
      <c r="L27" s="764"/>
      <c r="M27" s="765"/>
      <c r="N27" s="714"/>
      <c r="O27" s="715"/>
      <c r="P27" s="716"/>
      <c r="Q27" s="717"/>
      <c r="R27" s="714"/>
      <c r="S27" s="717"/>
      <c r="T27" s="710"/>
      <c r="U27" s="711"/>
      <c r="V27" s="718" t="str">
        <f>IF(N27="","",N27*P27*R27*0.034*$V$4)</f>
        <v/>
      </c>
      <c r="W27" s="720"/>
      <c r="X27" s="718" t="str">
        <f>IF(N27="","",IF(ISERROR(N27*P27*R27*0.034*$X$4),"-",N27*P27*R27*0.034*$X$4))</f>
        <v/>
      </c>
      <c r="Y27" s="720"/>
      <c r="Z27" s="718" t="str">
        <f>IF(N27="","",N27*P27*AN27)</f>
        <v/>
      </c>
      <c r="AA27" s="719"/>
      <c r="AD27" s="49"/>
      <c r="AN27" s="2">
        <f>IF(AO27="FALSE",R27,IF(T27="風除室",1/((1/R27)+0.1),0.5*R27+0.5*(1/((1/R27)+AO27))))</f>
        <v>0</v>
      </c>
      <c r="AO27" s="40" t="str">
        <f>IF(T27="","FALSE",IF(T27="雨戸",0.1,IF(T27="ｼｬｯﾀｰ",0.1,IF(T27="障子",0.18,IF(T27="風除室",0.1)))))</f>
        <v>FALSE</v>
      </c>
    </row>
    <row r="28" spans="2:41" s="2" customFormat="1" ht="22.05" customHeight="1" thickBot="1">
      <c r="D28" s="89"/>
      <c r="E28" s="89"/>
      <c r="J28" s="770"/>
      <c r="K28" s="771"/>
      <c r="L28" s="771"/>
      <c r="M28" s="772"/>
      <c r="N28" s="729"/>
      <c r="O28" s="730"/>
      <c r="P28" s="730"/>
      <c r="Q28" s="731"/>
      <c r="R28" s="732"/>
      <c r="S28" s="732"/>
      <c r="T28" s="677"/>
      <c r="U28" s="677"/>
      <c r="V28" s="773" t="str">
        <f>IF(N28="","",N28*P28*R28*0.034*$V$4)</f>
        <v/>
      </c>
      <c r="W28" s="773"/>
      <c r="X28" s="773" t="str">
        <f>IF(N28="","",IF(ISERROR(N28*P28*R28*0.034*$X$4),"-",N28*P28*R28*0.034*$X$4))</f>
        <v/>
      </c>
      <c r="Y28" s="773"/>
      <c r="Z28" s="773" t="str">
        <f>IF(N28="","",N28*P28*AN28)</f>
        <v/>
      </c>
      <c r="AA28" s="774"/>
      <c r="AD28" s="49"/>
      <c r="AN28" s="2">
        <f>IF(AO28="FALSE",R28,IF(T28="風除室",1/((1/R28)+0.1),0.5*R28+0.5*(1/((1/R28)+AO28))))</f>
        <v>0</v>
      </c>
      <c r="AO28" s="40" t="str">
        <f>IF(T28="","FALSE",IF(T28="雨戸",0.1,IF(T28="ｼｬｯﾀｰ",0.1,IF(T28="障子",0.18,IF(T28="風除室",0.1)))))</f>
        <v>FALSE</v>
      </c>
    </row>
    <row r="29" spans="2:41" s="2" customFormat="1" ht="22.05" customHeight="1" thickBot="1">
      <c r="J29" s="635" t="s">
        <v>275</v>
      </c>
      <c r="K29" s="636"/>
      <c r="L29" s="636"/>
      <c r="M29" s="636"/>
      <c r="N29" s="636"/>
      <c r="O29" s="636"/>
      <c r="P29" s="636"/>
      <c r="Q29" s="636"/>
      <c r="R29" s="636"/>
      <c r="S29" s="636"/>
      <c r="T29" s="636"/>
      <c r="U29" s="637"/>
      <c r="V29" s="725">
        <f>SUM(V26:W28)</f>
        <v>0</v>
      </c>
      <c r="W29" s="725"/>
      <c r="X29" s="725">
        <f>SUM(X26:Y28)</f>
        <v>0</v>
      </c>
      <c r="Y29" s="725"/>
      <c r="Z29" s="725">
        <f>SUM(Z26:AA28)</f>
        <v>0</v>
      </c>
      <c r="AA29" s="726"/>
      <c r="AO29" s="40"/>
    </row>
    <row r="30" spans="2:41" s="2" customFormat="1" ht="10" customHeight="1">
      <c r="J30" s="26"/>
      <c r="K30" s="26"/>
      <c r="L30" s="26"/>
      <c r="M30" s="26"/>
      <c r="N30" s="26"/>
      <c r="O30" s="26"/>
      <c r="P30" s="26"/>
      <c r="Q30" s="26"/>
      <c r="R30" s="26"/>
      <c r="S30" s="26"/>
      <c r="T30" s="26"/>
      <c r="U30" s="26"/>
      <c r="V30" s="73"/>
      <c r="W30" s="73"/>
      <c r="X30" s="73"/>
      <c r="Y30" s="73"/>
      <c r="Z30" s="73"/>
      <c r="AA30" s="73"/>
      <c r="AO30" s="40"/>
    </row>
    <row r="31" spans="2:41" s="2" customFormat="1" ht="22.05" customHeight="1" thickBot="1">
      <c r="J31" s="4" t="s">
        <v>15</v>
      </c>
      <c r="K31" s="4"/>
      <c r="L31" s="4"/>
      <c r="AO31" s="40"/>
    </row>
    <row r="32" spans="2:41" s="2" customFormat="1" ht="22.05" customHeight="1">
      <c r="J32" s="738" t="s">
        <v>0</v>
      </c>
      <c r="K32" s="739"/>
      <c r="L32" s="743" t="s">
        <v>159</v>
      </c>
      <c r="M32" s="744"/>
      <c r="N32" s="743" t="s">
        <v>160</v>
      </c>
      <c r="O32" s="744"/>
      <c r="P32" s="780" t="s">
        <v>161</v>
      </c>
      <c r="Q32" s="781"/>
      <c r="R32" s="665" t="s">
        <v>154</v>
      </c>
      <c r="S32" s="660"/>
      <c r="T32" s="665" t="s">
        <v>158</v>
      </c>
      <c r="U32" s="660"/>
      <c r="V32" s="665" t="s">
        <v>156</v>
      </c>
      <c r="W32" s="660"/>
      <c r="X32" s="665" t="s">
        <v>123</v>
      </c>
      <c r="Y32" s="686"/>
      <c r="AO32" s="40"/>
    </row>
    <row r="33" spans="2:41" s="2" customFormat="1" ht="22.05" customHeight="1">
      <c r="J33" s="740"/>
      <c r="K33" s="741"/>
      <c r="L33" s="745"/>
      <c r="M33" s="746"/>
      <c r="N33" s="745"/>
      <c r="O33" s="746"/>
      <c r="P33" s="782"/>
      <c r="Q33" s="783"/>
      <c r="R33" s="662"/>
      <c r="S33" s="662"/>
      <c r="T33" s="666"/>
      <c r="U33" s="662"/>
      <c r="V33" s="666"/>
      <c r="W33" s="662"/>
      <c r="X33" s="662"/>
      <c r="Y33" s="687"/>
      <c r="AO33" s="40"/>
    </row>
    <row r="34" spans="2:41" s="2" customFormat="1" ht="22.05" customHeight="1" thickBot="1">
      <c r="J34" s="742"/>
      <c r="K34" s="645"/>
      <c r="L34" s="648"/>
      <c r="M34" s="747"/>
      <c r="N34" s="648"/>
      <c r="O34" s="747"/>
      <c r="P34" s="784"/>
      <c r="Q34" s="785"/>
      <c r="R34" s="664"/>
      <c r="S34" s="664"/>
      <c r="T34" s="664"/>
      <c r="U34" s="664"/>
      <c r="V34" s="664"/>
      <c r="W34" s="664"/>
      <c r="X34" s="664"/>
      <c r="Y34" s="688"/>
    </row>
    <row r="35" spans="2:41" s="2" customFormat="1" ht="22.05" customHeight="1">
      <c r="J35" s="696"/>
      <c r="K35" s="775"/>
      <c r="L35" s="776"/>
      <c r="M35" s="777"/>
      <c r="N35" s="776"/>
      <c r="O35" s="777"/>
      <c r="P35" s="778" t="str">
        <f>IF(L35="","",L35-N35)</f>
        <v/>
      </c>
      <c r="Q35" s="779"/>
      <c r="R35" s="714" t="str">
        <f>IF(L35="","",ROUND(部位Ｕ計算!$H$50,3))</f>
        <v/>
      </c>
      <c r="S35" s="717"/>
      <c r="T35" s="705" t="str">
        <f>IF(P35="","",P35*R35*0.034*$V$4)</f>
        <v/>
      </c>
      <c r="U35" s="705"/>
      <c r="V35" s="718" t="str">
        <f>IF(P35="","",IF(ISERROR(P35*R35*0.034*$X$4),"-",P35*R35*0.034*$X$4))</f>
        <v/>
      </c>
      <c r="W35" s="720"/>
      <c r="X35" s="761" t="str">
        <f>IF(R35="","",R35*P35)</f>
        <v/>
      </c>
      <c r="Y35" s="762"/>
      <c r="AD35" s="49"/>
      <c r="AE35" s="49"/>
      <c r="AF35" s="49"/>
    </row>
    <row r="36" spans="2:41" s="2" customFormat="1" ht="22.05" customHeight="1">
      <c r="J36" s="671"/>
      <c r="K36" s="713"/>
      <c r="L36" s="714"/>
      <c r="M36" s="717"/>
      <c r="N36" s="714"/>
      <c r="O36" s="717"/>
      <c r="P36" s="786" t="str">
        <f t="shared" ref="P36:P37" si="11">IF(L36="","",L36-N36)</f>
        <v/>
      </c>
      <c r="Q36" s="787"/>
      <c r="R36" s="714" t="str">
        <f>IF(L36="","",ROUND(部位Ｕ計算!$H$50,3))</f>
        <v/>
      </c>
      <c r="S36" s="717"/>
      <c r="T36" s="718" t="str">
        <f t="shared" ref="T36:T39" si="12">IF(P36="","",P36*R36*0.034*$V$4)</f>
        <v/>
      </c>
      <c r="U36" s="720"/>
      <c r="V36" s="718" t="str">
        <f t="shared" ref="V36:V39" si="13">IF(P36="","",IF(ISERROR(P36*R36*0.034*$X$4),"-",P36*R36*0.034*$X$4))</f>
        <v/>
      </c>
      <c r="W36" s="720"/>
      <c r="X36" s="718" t="str">
        <f t="shared" ref="X36:X39" si="14">IF(R36="","",R36*P36)</f>
        <v/>
      </c>
      <c r="Y36" s="719"/>
      <c r="AD36" s="49"/>
      <c r="AE36" s="49"/>
      <c r="AF36" s="49"/>
    </row>
    <row r="37" spans="2:41" s="2" customFormat="1" ht="22.05" customHeight="1">
      <c r="J37" s="671"/>
      <c r="K37" s="713"/>
      <c r="L37" s="714"/>
      <c r="M37" s="717"/>
      <c r="N37" s="714"/>
      <c r="O37" s="717"/>
      <c r="P37" s="786" t="str">
        <f t="shared" si="11"/>
        <v/>
      </c>
      <c r="Q37" s="787"/>
      <c r="R37" s="714" t="str">
        <f>IF(L37="","",ROUND(部位Ｕ計算!$H$50,3))</f>
        <v/>
      </c>
      <c r="S37" s="717"/>
      <c r="T37" s="718" t="str">
        <f t="shared" si="12"/>
        <v/>
      </c>
      <c r="U37" s="720"/>
      <c r="V37" s="718" t="str">
        <f t="shared" si="13"/>
        <v/>
      </c>
      <c r="W37" s="720"/>
      <c r="X37" s="718" t="str">
        <f t="shared" si="14"/>
        <v/>
      </c>
      <c r="Y37" s="719"/>
      <c r="AD37" s="49"/>
      <c r="AE37" s="49"/>
      <c r="AF37" s="49"/>
    </row>
    <row r="38" spans="2:41" s="2" customFormat="1" ht="22.05" customHeight="1">
      <c r="J38" s="671"/>
      <c r="K38" s="713"/>
      <c r="L38" s="714"/>
      <c r="M38" s="717"/>
      <c r="N38" s="714"/>
      <c r="O38" s="717"/>
      <c r="P38" s="786" t="str">
        <f>IF(L38="","",L38-N38)</f>
        <v/>
      </c>
      <c r="Q38" s="787"/>
      <c r="R38" s="714" t="str">
        <f>IF(L38="","",ROUND(部位Ｕ計算!$H$50,3))</f>
        <v/>
      </c>
      <c r="S38" s="717"/>
      <c r="T38" s="705" t="str">
        <f t="shared" si="12"/>
        <v/>
      </c>
      <c r="U38" s="705"/>
      <c r="V38" s="718" t="str">
        <f t="shared" si="13"/>
        <v/>
      </c>
      <c r="W38" s="720"/>
      <c r="X38" s="705" t="str">
        <f t="shared" si="14"/>
        <v/>
      </c>
      <c r="Y38" s="706"/>
      <c r="AD38" s="49"/>
      <c r="AE38" s="49"/>
      <c r="AF38" s="49"/>
    </row>
    <row r="39" spans="2:41" s="2" customFormat="1" ht="22.05" customHeight="1" thickBot="1">
      <c r="J39" s="727"/>
      <c r="K39" s="798"/>
      <c r="L39" s="799"/>
      <c r="M39" s="800"/>
      <c r="N39" s="799"/>
      <c r="O39" s="800"/>
      <c r="P39" s="801" t="str">
        <f>IF(L39="","",L39-N39)</f>
        <v/>
      </c>
      <c r="Q39" s="802"/>
      <c r="R39" s="714" t="str">
        <f>IF(L39="","",ROUND(部位Ｕ計算!$H$50,3))</f>
        <v/>
      </c>
      <c r="S39" s="717"/>
      <c r="T39" s="723" t="str">
        <f t="shared" si="12"/>
        <v/>
      </c>
      <c r="U39" s="723"/>
      <c r="V39" s="803" t="str">
        <f t="shared" si="13"/>
        <v/>
      </c>
      <c r="W39" s="804"/>
      <c r="X39" s="723" t="str">
        <f t="shared" si="14"/>
        <v/>
      </c>
      <c r="Y39" s="724"/>
      <c r="AD39" s="49"/>
      <c r="AE39" s="49"/>
      <c r="AF39" s="49"/>
    </row>
    <row r="40" spans="2:41" s="2" customFormat="1" ht="22.05" customHeight="1" thickBot="1">
      <c r="J40" s="635" t="s">
        <v>188</v>
      </c>
      <c r="K40" s="636"/>
      <c r="L40" s="636"/>
      <c r="M40" s="636"/>
      <c r="N40" s="636"/>
      <c r="O40" s="636"/>
      <c r="P40" s="636"/>
      <c r="Q40" s="636"/>
      <c r="R40" s="636"/>
      <c r="S40" s="636"/>
      <c r="T40" s="725">
        <f>SUM(T35:U39)</f>
        <v>0</v>
      </c>
      <c r="U40" s="725"/>
      <c r="V40" s="725">
        <f xml:space="preserve">
IF(共通条件・結果!AA7="８地域","-",SUM(V35:W39))</f>
        <v>0</v>
      </c>
      <c r="W40" s="725"/>
      <c r="X40" s="725">
        <f>SUM(X35:Y39)</f>
        <v>0</v>
      </c>
      <c r="Y40" s="726"/>
    </row>
    <row r="41" spans="2:41" s="2" customFormat="1" ht="11.95">
      <c r="J41" s="74" t="s">
        <v>168</v>
      </c>
    </row>
    <row r="42" spans="2:41" s="2" customFormat="1" ht="22.05" customHeight="1" thickBot="1">
      <c r="B42" s="4" t="s">
        <v>189</v>
      </c>
    </row>
    <row r="43" spans="2:41" s="2" customFormat="1" ht="22.05" customHeight="1">
      <c r="B43" s="788" t="s">
        <v>185</v>
      </c>
      <c r="C43" s="789"/>
      <c r="D43" s="444" t="s">
        <v>37</v>
      </c>
      <c r="E43" s="445"/>
      <c r="F43" s="445"/>
      <c r="G43" s="445"/>
      <c r="H43" s="445"/>
      <c r="I43" s="445"/>
      <c r="J43" s="480"/>
      <c r="K43" s="68"/>
      <c r="L43" s="794">
        <f>Q43+U43+Y43</f>
        <v>0</v>
      </c>
      <c r="M43" s="794"/>
      <c r="N43" s="794"/>
      <c r="O43" s="68" t="s">
        <v>22</v>
      </c>
      <c r="P43" s="11" t="s">
        <v>21</v>
      </c>
      <c r="Q43" s="795">
        <f>D8*F8+D9*F9+D10*F10+D11*F11+D12*F12+D13*F13+D14*F14+D15*F15+D16*F16+D17*F17+D18*F18+D19*F19</f>
        <v>0</v>
      </c>
      <c r="R43" s="795"/>
      <c r="S43" s="75" t="s">
        <v>23</v>
      </c>
      <c r="T43" s="75" t="s">
        <v>20</v>
      </c>
      <c r="U43" s="796">
        <f>N26*P26+N27*P27+N28*P28</f>
        <v>0</v>
      </c>
      <c r="V43" s="796"/>
      <c r="W43" s="75" t="s">
        <v>23</v>
      </c>
      <c r="X43" s="75" t="s">
        <v>1</v>
      </c>
      <c r="Y43" s="797">
        <f>SUM(P35:Q39)</f>
        <v>0</v>
      </c>
      <c r="Z43" s="668"/>
      <c r="AA43" s="76" t="s">
        <v>17</v>
      </c>
    </row>
    <row r="44" spans="2:41" s="2" customFormat="1" ht="22.05" customHeight="1">
      <c r="B44" s="790"/>
      <c r="C44" s="791"/>
      <c r="D44" s="483" t="s">
        <v>47</v>
      </c>
      <c r="E44" s="484"/>
      <c r="F44" s="484"/>
      <c r="G44" s="484"/>
      <c r="H44" s="484"/>
      <c r="I44" s="484"/>
      <c r="J44" s="485"/>
      <c r="K44" s="71"/>
      <c r="L44" s="71"/>
      <c r="M44" s="71"/>
      <c r="N44" s="71"/>
      <c r="O44" s="71"/>
      <c r="P44" s="71"/>
      <c r="Q44" s="71"/>
      <c r="R44" s="71"/>
      <c r="S44" s="71"/>
      <c r="T44" s="71"/>
      <c r="U44" s="71"/>
      <c r="V44" s="71"/>
      <c r="W44" s="806">
        <f>V20+V29+T40</f>
        <v>0</v>
      </c>
      <c r="X44" s="806"/>
      <c r="Y44" s="806"/>
      <c r="Z44" s="807" t="s">
        <v>126</v>
      </c>
      <c r="AA44" s="808"/>
    </row>
    <row r="45" spans="2:41" s="2" customFormat="1" ht="22.05" customHeight="1">
      <c r="B45" s="790"/>
      <c r="C45" s="791"/>
      <c r="D45" s="483" t="s">
        <v>48</v>
      </c>
      <c r="E45" s="484"/>
      <c r="F45" s="484"/>
      <c r="G45" s="484"/>
      <c r="H45" s="484"/>
      <c r="I45" s="484"/>
      <c r="J45" s="485"/>
      <c r="K45" s="71"/>
      <c r="L45" s="71"/>
      <c r="M45" s="71"/>
      <c r="N45" s="71"/>
      <c r="O45" s="71"/>
      <c r="P45" s="71"/>
      <c r="Q45" s="71"/>
      <c r="R45" s="71"/>
      <c r="S45" s="71"/>
      <c r="T45" s="71"/>
      <c r="U45" s="71"/>
      <c r="V45" s="71"/>
      <c r="W45" s="806">
        <f>IF(共通条件・結果!AA7="８地域","-",$X$20+$X$29+$V$40)</f>
        <v>0</v>
      </c>
      <c r="X45" s="806"/>
      <c r="Y45" s="806"/>
      <c r="Z45" s="807" t="s">
        <v>126</v>
      </c>
      <c r="AA45" s="808"/>
    </row>
    <row r="46" spans="2:41" s="2" customFormat="1" ht="22.05" customHeight="1" thickBot="1">
      <c r="B46" s="792"/>
      <c r="C46" s="793"/>
      <c r="D46" s="466" t="s">
        <v>18</v>
      </c>
      <c r="E46" s="467"/>
      <c r="F46" s="467"/>
      <c r="G46" s="467"/>
      <c r="H46" s="467"/>
      <c r="I46" s="467"/>
      <c r="J46" s="468"/>
      <c r="K46" s="69"/>
      <c r="L46" s="69"/>
      <c r="M46" s="69"/>
      <c r="N46" s="69"/>
      <c r="O46" s="69"/>
      <c r="P46" s="69"/>
      <c r="Q46" s="69"/>
      <c r="R46" s="69"/>
      <c r="S46" s="69"/>
      <c r="T46" s="69"/>
      <c r="U46" s="69"/>
      <c r="V46" s="69"/>
      <c r="W46" s="805">
        <f>Z20+Z29+X40</f>
        <v>0</v>
      </c>
      <c r="X46" s="805"/>
      <c r="Y46" s="805"/>
      <c r="Z46" s="70" t="s">
        <v>19</v>
      </c>
      <c r="AA46" s="77"/>
    </row>
    <row r="47" spans="2:41" s="2" customFormat="1" ht="22.05" customHeight="1"/>
    <row r="48" spans="2:41" s="2" customFormat="1" ht="22.05" customHeight="1"/>
    <row r="49" s="2" customFormat="1" ht="22.05" customHeight="1"/>
    <row r="50" s="2" customFormat="1" ht="22.05" customHeight="1"/>
    <row r="51" s="2" customFormat="1" ht="22.05" customHeight="1"/>
    <row r="52" s="2" customFormat="1" ht="22.05" customHeight="1"/>
    <row r="53" s="2" customFormat="1" ht="22.05" customHeight="1"/>
    <row r="54" s="2" customFormat="1" ht="22.05" customHeight="1"/>
    <row r="55" s="2" customFormat="1" ht="22.05" customHeight="1"/>
    <row r="56" s="2" customFormat="1" ht="22.05" customHeight="1"/>
    <row r="57" s="2" customFormat="1" ht="22.05" customHeight="1"/>
    <row r="58" s="2" customFormat="1" ht="22.05" customHeight="1"/>
    <row r="59" s="2" customFormat="1" ht="22.05" customHeight="1"/>
    <row r="60" s="2" customFormat="1" ht="22.05" customHeight="1"/>
    <row r="61" s="2" customFormat="1" ht="22.05" customHeight="1"/>
    <row r="62" s="2" customFormat="1" ht="22.05" customHeight="1"/>
    <row r="63" s="2" customFormat="1" ht="25" customHeight="1"/>
    <row r="64" s="2" customFormat="1" ht="25" customHeight="1"/>
    <row r="65" s="2" customFormat="1" ht="25" customHeight="1"/>
    <row r="66" s="2" customFormat="1" ht="25" customHeight="1"/>
    <row r="67" s="2" customFormat="1" ht="25" customHeight="1"/>
    <row r="68" s="2" customFormat="1" ht="25" customHeight="1"/>
    <row r="69" s="2" customFormat="1" ht="25" customHeight="1"/>
    <row r="70" s="2" customFormat="1" ht="25" customHeight="1"/>
    <row r="71" s="2" customFormat="1" ht="25" customHeight="1"/>
    <row r="72" s="2" customFormat="1" ht="25" customHeight="1"/>
    <row r="73" s="2" customFormat="1" ht="25" customHeight="1"/>
    <row r="74" s="2" customFormat="1" ht="25" customHeight="1"/>
    <row r="75" s="2" customFormat="1" ht="25" customHeight="1"/>
    <row r="76" s="2" customFormat="1" ht="25" customHeight="1"/>
    <row r="77" s="2" customFormat="1" ht="25" customHeight="1"/>
    <row r="78" s="2" customFormat="1" ht="25" customHeight="1"/>
    <row r="79" s="2" customFormat="1" ht="25" customHeight="1"/>
    <row r="80" s="2" customFormat="1" ht="25" customHeight="1"/>
    <row r="81" s="2" customFormat="1" ht="25" customHeight="1"/>
    <row r="82" s="2" customFormat="1" ht="25" customHeight="1"/>
    <row r="83" s="2" customFormat="1" ht="25" customHeight="1"/>
    <row r="84" s="2" customFormat="1" ht="25" customHeight="1"/>
    <row r="85" s="2" customFormat="1" ht="25" customHeight="1"/>
    <row r="86" s="2" customFormat="1" ht="25" customHeight="1"/>
    <row r="87" s="2" customFormat="1" ht="25" customHeight="1"/>
    <row r="88" s="2" customFormat="1" ht="25" customHeight="1"/>
    <row r="89" s="2" customFormat="1" ht="25" customHeight="1"/>
    <row r="90" s="2" customFormat="1" ht="25" customHeight="1"/>
    <row r="91" s="2" customFormat="1" ht="25" customHeight="1"/>
    <row r="92" s="2" customFormat="1" ht="25" customHeight="1"/>
    <row r="93" s="2" customFormat="1" ht="25" customHeight="1"/>
    <row r="94" s="2" customFormat="1" ht="25" customHeight="1"/>
    <row r="95" s="2" customFormat="1" ht="25" customHeight="1"/>
    <row r="96" s="3" customFormat="1" ht="25" customHeight="1"/>
    <row r="97" s="3" customFormat="1" ht="25" customHeight="1"/>
    <row r="98" ht="25" customHeight="1"/>
    <row r="99" ht="25" customHeight="1"/>
    <row r="100" ht="25" customHeight="1"/>
    <row r="101" ht="25" customHeight="1"/>
    <row r="102" ht="25" customHeight="1"/>
    <row r="103" ht="25" customHeight="1"/>
    <row r="104" ht="25" customHeight="1"/>
    <row r="105" ht="25" customHeight="1"/>
    <row r="106" ht="25" customHeight="1"/>
    <row r="107" ht="25" customHeight="1"/>
    <row r="108" ht="25" customHeight="1"/>
  </sheetData>
  <sheetProtection algorithmName="SHA-512" hashValue="FIgw+E3AYqq+DINLxOXbrqRk0YY19g1FQivKA4uuN3ibIm+IhUe3BgTEwXt848LTdL4EkGVIqemeCAN+KlI+qw==" saltValue="CWGPRyBdxxmmzjWqrObeLA==" spinCount="100000" sheet="1" objects="1" scenarios="1" selectLockedCells="1"/>
  <mergeCells count="289">
    <mergeCell ref="D44:J44"/>
    <mergeCell ref="W44:Y44"/>
    <mergeCell ref="Z44:AA44"/>
    <mergeCell ref="D45:J45"/>
    <mergeCell ref="W45:Y45"/>
    <mergeCell ref="Z45:AA45"/>
    <mergeCell ref="J40:S40"/>
    <mergeCell ref="T40:U40"/>
    <mergeCell ref="V40:W40"/>
    <mergeCell ref="X40:Y40"/>
    <mergeCell ref="B43:C46"/>
    <mergeCell ref="D43:J43"/>
    <mergeCell ref="L43:N43"/>
    <mergeCell ref="Q43:R43"/>
    <mergeCell ref="U43:V43"/>
    <mergeCell ref="Y43:Z43"/>
    <mergeCell ref="V38:W38"/>
    <mergeCell ref="X38:Y38"/>
    <mergeCell ref="J39:K39"/>
    <mergeCell ref="L39:M39"/>
    <mergeCell ref="N39:O39"/>
    <mergeCell ref="P39:Q39"/>
    <mergeCell ref="R39:S39"/>
    <mergeCell ref="T39:U39"/>
    <mergeCell ref="V39:W39"/>
    <mergeCell ref="X39:Y39"/>
    <mergeCell ref="J38:K38"/>
    <mergeCell ref="L38:M38"/>
    <mergeCell ref="N38:O38"/>
    <mergeCell ref="P38:Q38"/>
    <mergeCell ref="R38:S38"/>
    <mergeCell ref="T38:U38"/>
    <mergeCell ref="D46:J46"/>
    <mergeCell ref="W46:Y46"/>
    <mergeCell ref="V36:W36"/>
    <mergeCell ref="X36:Y36"/>
    <mergeCell ref="J37:K37"/>
    <mergeCell ref="L37:M37"/>
    <mergeCell ref="N37:O37"/>
    <mergeCell ref="P37:Q37"/>
    <mergeCell ref="R37:S37"/>
    <mergeCell ref="T37:U37"/>
    <mergeCell ref="V37:W37"/>
    <mergeCell ref="X37:Y37"/>
    <mergeCell ref="J36:K36"/>
    <mergeCell ref="L36:M36"/>
    <mergeCell ref="N36:O36"/>
    <mergeCell ref="P36:Q36"/>
    <mergeCell ref="R36:S36"/>
    <mergeCell ref="T36:U36"/>
    <mergeCell ref="J35:K35"/>
    <mergeCell ref="L35:M35"/>
    <mergeCell ref="N35:O35"/>
    <mergeCell ref="P35:Q35"/>
    <mergeCell ref="R35:S35"/>
    <mergeCell ref="T35:U35"/>
    <mergeCell ref="V35:W35"/>
    <mergeCell ref="X35:Y35"/>
    <mergeCell ref="J32:K34"/>
    <mergeCell ref="L32:M34"/>
    <mergeCell ref="N32:O34"/>
    <mergeCell ref="P32:Q34"/>
    <mergeCell ref="R32:S34"/>
    <mergeCell ref="T32:U34"/>
    <mergeCell ref="Z28:AA28"/>
    <mergeCell ref="V29:W29"/>
    <mergeCell ref="X29:Y29"/>
    <mergeCell ref="Z29:AA29"/>
    <mergeCell ref="V27:W27"/>
    <mergeCell ref="X27:Y27"/>
    <mergeCell ref="Z27:AA27"/>
    <mergeCell ref="V32:W34"/>
    <mergeCell ref="X32:Y34"/>
    <mergeCell ref="J28:M28"/>
    <mergeCell ref="N28:O28"/>
    <mergeCell ref="P28:Q28"/>
    <mergeCell ref="V26:W26"/>
    <mergeCell ref="X26:Y26"/>
    <mergeCell ref="V28:W28"/>
    <mergeCell ref="X28:Y28"/>
    <mergeCell ref="R28:S28"/>
    <mergeCell ref="T28:U28"/>
    <mergeCell ref="Z26:AA26"/>
    <mergeCell ref="J27:M27"/>
    <mergeCell ref="N27:O27"/>
    <mergeCell ref="P27:Q27"/>
    <mergeCell ref="AN23:AO23"/>
    <mergeCell ref="J26:M26"/>
    <mergeCell ref="N26:O26"/>
    <mergeCell ref="P26:Q26"/>
    <mergeCell ref="R26:S26"/>
    <mergeCell ref="T26:U26"/>
    <mergeCell ref="R27:S27"/>
    <mergeCell ref="T27:U27"/>
    <mergeCell ref="AN21:AO21"/>
    <mergeCell ref="J23:M25"/>
    <mergeCell ref="V23:W25"/>
    <mergeCell ref="X23:Y25"/>
    <mergeCell ref="Z23:AA25"/>
    <mergeCell ref="N23:Q24"/>
    <mergeCell ref="R23:S25"/>
    <mergeCell ref="T23:U25"/>
    <mergeCell ref="N25:O25"/>
    <mergeCell ref="P25:Q25"/>
    <mergeCell ref="T19:U19"/>
    <mergeCell ref="V19:W19"/>
    <mergeCell ref="X19:Y19"/>
    <mergeCell ref="Z19:AA19"/>
    <mergeCell ref="B20:U20"/>
    <mergeCell ref="V20:W20"/>
    <mergeCell ref="X20:Y20"/>
    <mergeCell ref="Z20:AA20"/>
    <mergeCell ref="Z18:AA18"/>
    <mergeCell ref="B19:C19"/>
    <mergeCell ref="D19:E19"/>
    <mergeCell ref="F19:G19"/>
    <mergeCell ref="H19:I19"/>
    <mergeCell ref="J19:K19"/>
    <mergeCell ref="L19:M19"/>
    <mergeCell ref="N19:O19"/>
    <mergeCell ref="P19:Q19"/>
    <mergeCell ref="R19:S19"/>
    <mergeCell ref="N18:O18"/>
    <mergeCell ref="P18:Q18"/>
    <mergeCell ref="R18:S18"/>
    <mergeCell ref="T18:U18"/>
    <mergeCell ref="V18:W18"/>
    <mergeCell ref="X18:Y18"/>
    <mergeCell ref="T17:U17"/>
    <mergeCell ref="V17:W17"/>
    <mergeCell ref="X17:Y17"/>
    <mergeCell ref="Z17:AA17"/>
    <mergeCell ref="B18:C18"/>
    <mergeCell ref="D18:E18"/>
    <mergeCell ref="F18:G18"/>
    <mergeCell ref="H18:I18"/>
    <mergeCell ref="J18:K18"/>
    <mergeCell ref="L18:M18"/>
    <mergeCell ref="B17:C17"/>
    <mergeCell ref="D17:E17"/>
    <mergeCell ref="F17:G17"/>
    <mergeCell ref="H17:I17"/>
    <mergeCell ref="J17:K17"/>
    <mergeCell ref="L17:M17"/>
    <mergeCell ref="N17:O17"/>
    <mergeCell ref="P17:Q17"/>
    <mergeCell ref="R17:S17"/>
    <mergeCell ref="T15:U15"/>
    <mergeCell ref="V15:W15"/>
    <mergeCell ref="X15:Y15"/>
    <mergeCell ref="Z15:AA15"/>
    <mergeCell ref="B16:C16"/>
    <mergeCell ref="D16:E16"/>
    <mergeCell ref="F16:G16"/>
    <mergeCell ref="H16:I16"/>
    <mergeCell ref="J16:K16"/>
    <mergeCell ref="L16:M16"/>
    <mergeCell ref="Z16:AA16"/>
    <mergeCell ref="N16:O16"/>
    <mergeCell ref="P16:Q16"/>
    <mergeCell ref="R16:S16"/>
    <mergeCell ref="T16:U16"/>
    <mergeCell ref="V16:W16"/>
    <mergeCell ref="X16:Y16"/>
    <mergeCell ref="B15:C15"/>
    <mergeCell ref="D15:E15"/>
    <mergeCell ref="F15:G15"/>
    <mergeCell ref="H15:I15"/>
    <mergeCell ref="J15:K15"/>
    <mergeCell ref="L15:M15"/>
    <mergeCell ref="N15:O15"/>
    <mergeCell ref="P15:Q15"/>
    <mergeCell ref="R15:S15"/>
    <mergeCell ref="T13:U13"/>
    <mergeCell ref="V13:W13"/>
    <mergeCell ref="X13:Y13"/>
    <mergeCell ref="Z13:AA13"/>
    <mergeCell ref="B14:C14"/>
    <mergeCell ref="D14:E14"/>
    <mergeCell ref="F14:G14"/>
    <mergeCell ref="H14:I14"/>
    <mergeCell ref="J14:K14"/>
    <mergeCell ref="L14:M14"/>
    <mergeCell ref="Z14:AA14"/>
    <mergeCell ref="N14:O14"/>
    <mergeCell ref="P14:Q14"/>
    <mergeCell ref="R14:S14"/>
    <mergeCell ref="T14:U14"/>
    <mergeCell ref="V14:W14"/>
    <mergeCell ref="X14:Y14"/>
    <mergeCell ref="B13:C13"/>
    <mergeCell ref="D13:E13"/>
    <mergeCell ref="F13:G13"/>
    <mergeCell ref="H13:I13"/>
    <mergeCell ref="J13:K13"/>
    <mergeCell ref="L13:M13"/>
    <mergeCell ref="N13:O13"/>
    <mergeCell ref="P13:Q13"/>
    <mergeCell ref="R13:S13"/>
    <mergeCell ref="T11:U11"/>
    <mergeCell ref="V11:W11"/>
    <mergeCell ref="X11:Y11"/>
    <mergeCell ref="Z11:AA11"/>
    <mergeCell ref="B12:C12"/>
    <mergeCell ref="D12:E12"/>
    <mergeCell ref="F12:G12"/>
    <mergeCell ref="H12:I12"/>
    <mergeCell ref="J12:K12"/>
    <mergeCell ref="L12:M12"/>
    <mergeCell ref="Z12:AA12"/>
    <mergeCell ref="N12:O12"/>
    <mergeCell ref="P12:Q12"/>
    <mergeCell ref="R12:S12"/>
    <mergeCell ref="T12:U12"/>
    <mergeCell ref="V12:W12"/>
    <mergeCell ref="X12:Y12"/>
    <mergeCell ref="B11:C11"/>
    <mergeCell ref="D11:E11"/>
    <mergeCell ref="F11:G11"/>
    <mergeCell ref="H11:I11"/>
    <mergeCell ref="J11:K11"/>
    <mergeCell ref="L11:M11"/>
    <mergeCell ref="N11:O11"/>
    <mergeCell ref="P11:Q11"/>
    <mergeCell ref="R11:S11"/>
    <mergeCell ref="X9:Y9"/>
    <mergeCell ref="Z9:AA9"/>
    <mergeCell ref="B10:C10"/>
    <mergeCell ref="D10:E10"/>
    <mergeCell ref="F10:G10"/>
    <mergeCell ref="H10:I10"/>
    <mergeCell ref="J10:K10"/>
    <mergeCell ref="L10:M10"/>
    <mergeCell ref="Z10:AA10"/>
    <mergeCell ref="N10:O10"/>
    <mergeCell ref="P10:Q10"/>
    <mergeCell ref="R10:S10"/>
    <mergeCell ref="T10:U10"/>
    <mergeCell ref="V10:W10"/>
    <mergeCell ref="X10:Y10"/>
    <mergeCell ref="R9:S9"/>
    <mergeCell ref="T9:U9"/>
    <mergeCell ref="V9:W9"/>
    <mergeCell ref="N8:O8"/>
    <mergeCell ref="P8:Q8"/>
    <mergeCell ref="R8:S8"/>
    <mergeCell ref="T8:U8"/>
    <mergeCell ref="V8:W8"/>
    <mergeCell ref="X8:Y8"/>
    <mergeCell ref="B8:C8"/>
    <mergeCell ref="D8:E8"/>
    <mergeCell ref="F8:G8"/>
    <mergeCell ref="H8:I8"/>
    <mergeCell ref="J8:K8"/>
    <mergeCell ref="L8:M8"/>
    <mergeCell ref="AD6:AE6"/>
    <mergeCell ref="AH6:AI6"/>
    <mergeCell ref="AK6:AL6"/>
    <mergeCell ref="AN6:AO6"/>
    <mergeCell ref="P7:Q7"/>
    <mergeCell ref="R7:S7"/>
    <mergeCell ref="T7:U7"/>
    <mergeCell ref="V5:W7"/>
    <mergeCell ref="X5:Y7"/>
    <mergeCell ref="Z5:AA7"/>
    <mergeCell ref="J29:U29"/>
    <mergeCell ref="D6:E7"/>
    <mergeCell ref="F6:G7"/>
    <mergeCell ref="N6:O7"/>
    <mergeCell ref="P6:U6"/>
    <mergeCell ref="B2:AA2"/>
    <mergeCell ref="R4:U4"/>
    <mergeCell ref="V4:W4"/>
    <mergeCell ref="X4:Y4"/>
    <mergeCell ref="B5:C7"/>
    <mergeCell ref="D5:G5"/>
    <mergeCell ref="H5:I7"/>
    <mergeCell ref="J5:K7"/>
    <mergeCell ref="L5:M7"/>
    <mergeCell ref="N5:U5"/>
    <mergeCell ref="Z8:AA8"/>
    <mergeCell ref="B9:C9"/>
    <mergeCell ref="D9:E9"/>
    <mergeCell ref="F9:G9"/>
    <mergeCell ref="H9:I9"/>
    <mergeCell ref="J9:K9"/>
    <mergeCell ref="L9:M9"/>
    <mergeCell ref="N9:O9"/>
    <mergeCell ref="P9:Q9"/>
  </mergeCells>
  <phoneticPr fontId="4"/>
  <conditionalFormatting sqref="Y43:Z43">
    <cfRule type="expression" dxfId="182" priority="23" stopIfTrue="1">
      <formula>$Y$43=0</formula>
    </cfRule>
  </conditionalFormatting>
  <conditionalFormatting sqref="Q43:R43">
    <cfRule type="expression" dxfId="181" priority="22" stopIfTrue="1">
      <formula>$Q$43=0</formula>
    </cfRule>
  </conditionalFormatting>
  <conditionalFormatting sqref="U43:V43">
    <cfRule type="expression" dxfId="180" priority="21" stopIfTrue="1">
      <formula>$U$43=0</formula>
    </cfRule>
  </conditionalFormatting>
  <conditionalFormatting sqref="L43:N43">
    <cfRule type="expression" dxfId="179" priority="20" stopIfTrue="1">
      <formula>$L$43=0</formula>
    </cfRule>
  </conditionalFormatting>
  <conditionalFormatting sqref="X8:Y8">
    <cfRule type="expression" dxfId="178" priority="18" stopIfTrue="1">
      <formula>#VALUE!</formula>
    </cfRule>
    <cfRule type="expression" dxfId="177" priority="19" stopIfTrue="1">
      <formula>#VALUE!</formula>
    </cfRule>
  </conditionalFormatting>
  <conditionalFormatting sqref="X19:Y19">
    <cfRule type="expression" dxfId="176" priority="17" stopIfTrue="1">
      <formula>#VALUE!</formula>
    </cfRule>
  </conditionalFormatting>
  <conditionalFormatting sqref="X8:Y8">
    <cfRule type="expression" dxfId="175" priority="15" stopIfTrue="1">
      <formula>#VALUE!</formula>
    </cfRule>
    <cfRule type="expression" dxfId="174" priority="16" stopIfTrue="1">
      <formula>#VALUE!</formula>
    </cfRule>
  </conditionalFormatting>
  <conditionalFormatting sqref="X19:Y19">
    <cfRule type="expression" dxfId="173" priority="14" stopIfTrue="1">
      <formula>#VALUE!</formula>
    </cfRule>
  </conditionalFormatting>
  <conditionalFormatting sqref="P8:U8">
    <cfRule type="expression" dxfId="172" priority="13" stopIfTrue="1">
      <formula>$AG$8=TRUE</formula>
    </cfRule>
  </conditionalFormatting>
  <conditionalFormatting sqref="P15:U15">
    <cfRule type="expression" dxfId="171" priority="12" stopIfTrue="1">
      <formula>$AG$15=TRUE</formula>
    </cfRule>
  </conditionalFormatting>
  <conditionalFormatting sqref="P16:U16">
    <cfRule type="expression" dxfId="170" priority="11" stopIfTrue="1">
      <formula>$AG$16=TRUE</formula>
    </cfRule>
  </conditionalFormatting>
  <conditionalFormatting sqref="P17:U17">
    <cfRule type="expression" dxfId="169" priority="10" stopIfTrue="1">
      <formula>$AG$17=TRUE</formula>
    </cfRule>
  </conditionalFormatting>
  <conditionalFormatting sqref="P18:U18">
    <cfRule type="expression" dxfId="168" priority="9" stopIfTrue="1">
      <formula>$AG$18=TRUE</formula>
    </cfRule>
  </conditionalFormatting>
  <conditionalFormatting sqref="P19:U19">
    <cfRule type="expression" dxfId="167" priority="8" stopIfTrue="1">
      <formula>$AG$19=TRUE</formula>
    </cfRule>
  </conditionalFormatting>
  <conditionalFormatting sqref="P10:U10">
    <cfRule type="expression" dxfId="166" priority="7" stopIfTrue="1">
      <formula>$AG$10=TRUE</formula>
    </cfRule>
  </conditionalFormatting>
  <conditionalFormatting sqref="P11:U11">
    <cfRule type="expression" dxfId="165" priority="6" stopIfTrue="1">
      <formula>$AG$11=TRUE</formula>
    </cfRule>
  </conditionalFormatting>
  <conditionalFormatting sqref="P14:U14">
    <cfRule type="expression" dxfId="164" priority="5" stopIfTrue="1">
      <formula>$AG$14=TRUE</formula>
    </cfRule>
  </conditionalFormatting>
  <conditionalFormatting sqref="P9:U9">
    <cfRule type="expression" dxfId="163" priority="4" stopIfTrue="1">
      <formula>$AG$9=TRUE</formula>
    </cfRule>
  </conditionalFormatting>
  <conditionalFormatting sqref="P12:U12">
    <cfRule type="expression" dxfId="162" priority="3">
      <formula>$AG$12=TRUE</formula>
    </cfRule>
  </conditionalFormatting>
  <conditionalFormatting sqref="P13:U13">
    <cfRule type="expression" dxfId="161" priority="2">
      <formula>$AG$13=TRUE</formula>
    </cfRule>
  </conditionalFormatting>
  <dataValidations count="1">
    <dataValidation type="list" allowBlank="1" showInputMessage="1" showErrorMessage="1" sqref="M14:M19 L8:L19 M8:M11 U26 U28 T26:T28">
      <formula1>"　,雨戸,ｼｬｯﾀｰ,障子,風除室"</formula1>
    </dataValidation>
  </dataValidations>
  <pageMargins left="0.70866141732283472" right="0.70866141732283472" top="0.74803149606299213" bottom="0.74803149606299213" header="0.31496062992125984" footer="0.31496062992125984"/>
  <pageSetup paperSize="9" scale="79" orientation="portrait" r:id="rId1"/>
  <headerFooter>
    <oddHeader>&amp;Rver. 2.3[H28]</oddHeader>
    <oddFooter>&amp;Cⓒ　2022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7521" r:id="rId4" name="Check Box 1">
              <controlPr defaultSize="0" autoFill="0" autoLine="0" autoPict="0">
                <anchor moveWithCells="1">
                  <from>
                    <xdr:col>13</xdr:col>
                    <xdr:colOff>190774</xdr:colOff>
                    <xdr:row>7</xdr:row>
                    <xdr:rowOff>46049</xdr:rowOff>
                  </from>
                  <to>
                    <xdr:col>14</xdr:col>
                    <xdr:colOff>197353</xdr:colOff>
                    <xdr:row>7</xdr:row>
                    <xdr:rowOff>269715</xdr:rowOff>
                  </to>
                </anchor>
              </controlPr>
            </control>
          </mc:Choice>
        </mc:AlternateContent>
        <mc:AlternateContent xmlns:mc="http://schemas.openxmlformats.org/markup-compatibility/2006">
          <mc:Choice Requires="x14">
            <control shapeId="107522" r:id="rId5" name="Check Box 2">
              <controlPr defaultSize="0" autoFill="0" autoLine="0" autoPict="0">
                <anchor moveWithCells="1">
                  <from>
                    <xdr:col>13</xdr:col>
                    <xdr:colOff>190774</xdr:colOff>
                    <xdr:row>8</xdr:row>
                    <xdr:rowOff>46049</xdr:rowOff>
                  </from>
                  <to>
                    <xdr:col>14</xdr:col>
                    <xdr:colOff>197353</xdr:colOff>
                    <xdr:row>8</xdr:row>
                    <xdr:rowOff>269715</xdr:rowOff>
                  </to>
                </anchor>
              </controlPr>
            </control>
          </mc:Choice>
        </mc:AlternateContent>
        <mc:AlternateContent xmlns:mc="http://schemas.openxmlformats.org/markup-compatibility/2006">
          <mc:Choice Requires="x14">
            <control shapeId="107523" r:id="rId6" name="Check Box 3">
              <controlPr defaultSize="0" autoFill="0" autoLine="0" autoPict="0">
                <anchor moveWithCells="1">
                  <from>
                    <xdr:col>13</xdr:col>
                    <xdr:colOff>190774</xdr:colOff>
                    <xdr:row>14</xdr:row>
                    <xdr:rowOff>46049</xdr:rowOff>
                  </from>
                  <to>
                    <xdr:col>14</xdr:col>
                    <xdr:colOff>197353</xdr:colOff>
                    <xdr:row>14</xdr:row>
                    <xdr:rowOff>269715</xdr:rowOff>
                  </to>
                </anchor>
              </controlPr>
            </control>
          </mc:Choice>
        </mc:AlternateContent>
        <mc:AlternateContent xmlns:mc="http://schemas.openxmlformats.org/markup-compatibility/2006">
          <mc:Choice Requires="x14">
            <control shapeId="107524" r:id="rId7" name="Check Box 4">
              <controlPr defaultSize="0" autoFill="0" autoLine="0" autoPict="0">
                <anchor moveWithCells="1">
                  <from>
                    <xdr:col>13</xdr:col>
                    <xdr:colOff>190774</xdr:colOff>
                    <xdr:row>15</xdr:row>
                    <xdr:rowOff>46049</xdr:rowOff>
                  </from>
                  <to>
                    <xdr:col>14</xdr:col>
                    <xdr:colOff>197353</xdr:colOff>
                    <xdr:row>15</xdr:row>
                    <xdr:rowOff>269715</xdr:rowOff>
                  </to>
                </anchor>
              </controlPr>
            </control>
          </mc:Choice>
        </mc:AlternateContent>
        <mc:AlternateContent xmlns:mc="http://schemas.openxmlformats.org/markup-compatibility/2006">
          <mc:Choice Requires="x14">
            <control shapeId="107525" r:id="rId8" name="Check Box 5">
              <controlPr defaultSize="0" autoFill="0" autoLine="0" autoPict="0">
                <anchor moveWithCells="1">
                  <from>
                    <xdr:col>13</xdr:col>
                    <xdr:colOff>190774</xdr:colOff>
                    <xdr:row>16</xdr:row>
                    <xdr:rowOff>46049</xdr:rowOff>
                  </from>
                  <to>
                    <xdr:col>14</xdr:col>
                    <xdr:colOff>197353</xdr:colOff>
                    <xdr:row>16</xdr:row>
                    <xdr:rowOff>269715</xdr:rowOff>
                  </to>
                </anchor>
              </controlPr>
            </control>
          </mc:Choice>
        </mc:AlternateContent>
        <mc:AlternateContent xmlns:mc="http://schemas.openxmlformats.org/markup-compatibility/2006">
          <mc:Choice Requires="x14">
            <control shapeId="107526" r:id="rId9" name="Check Box 6">
              <controlPr defaultSize="0" autoFill="0" autoLine="0" autoPict="0">
                <anchor moveWithCells="1">
                  <from>
                    <xdr:col>13</xdr:col>
                    <xdr:colOff>190774</xdr:colOff>
                    <xdr:row>17</xdr:row>
                    <xdr:rowOff>46049</xdr:rowOff>
                  </from>
                  <to>
                    <xdr:col>14</xdr:col>
                    <xdr:colOff>197353</xdr:colOff>
                    <xdr:row>17</xdr:row>
                    <xdr:rowOff>269715</xdr:rowOff>
                  </to>
                </anchor>
              </controlPr>
            </control>
          </mc:Choice>
        </mc:AlternateContent>
        <mc:AlternateContent xmlns:mc="http://schemas.openxmlformats.org/markup-compatibility/2006">
          <mc:Choice Requires="x14">
            <control shapeId="107527" r:id="rId10" name="Check Box 7">
              <controlPr defaultSize="0" autoFill="0" autoLine="0" autoPict="0">
                <anchor moveWithCells="1">
                  <from>
                    <xdr:col>13</xdr:col>
                    <xdr:colOff>190774</xdr:colOff>
                    <xdr:row>18</xdr:row>
                    <xdr:rowOff>46049</xdr:rowOff>
                  </from>
                  <to>
                    <xdr:col>14</xdr:col>
                    <xdr:colOff>197353</xdr:colOff>
                    <xdr:row>18</xdr:row>
                    <xdr:rowOff>269715</xdr:rowOff>
                  </to>
                </anchor>
              </controlPr>
            </control>
          </mc:Choice>
        </mc:AlternateContent>
        <mc:AlternateContent xmlns:mc="http://schemas.openxmlformats.org/markup-compatibility/2006">
          <mc:Choice Requires="x14">
            <control shapeId="107528" r:id="rId11" name="Check Box 8">
              <controlPr defaultSize="0" autoFill="0" autoLine="0" autoPict="0">
                <anchor moveWithCells="1">
                  <from>
                    <xdr:col>13</xdr:col>
                    <xdr:colOff>190774</xdr:colOff>
                    <xdr:row>9</xdr:row>
                    <xdr:rowOff>46049</xdr:rowOff>
                  </from>
                  <to>
                    <xdr:col>14</xdr:col>
                    <xdr:colOff>197353</xdr:colOff>
                    <xdr:row>9</xdr:row>
                    <xdr:rowOff>269715</xdr:rowOff>
                  </to>
                </anchor>
              </controlPr>
            </control>
          </mc:Choice>
        </mc:AlternateContent>
        <mc:AlternateContent xmlns:mc="http://schemas.openxmlformats.org/markup-compatibility/2006">
          <mc:Choice Requires="x14">
            <control shapeId="107529" r:id="rId12" name="Check Box 9">
              <controlPr defaultSize="0" autoFill="0" autoLine="0" autoPict="0">
                <anchor moveWithCells="1">
                  <from>
                    <xdr:col>13</xdr:col>
                    <xdr:colOff>190774</xdr:colOff>
                    <xdr:row>10</xdr:row>
                    <xdr:rowOff>46049</xdr:rowOff>
                  </from>
                  <to>
                    <xdr:col>14</xdr:col>
                    <xdr:colOff>197353</xdr:colOff>
                    <xdr:row>10</xdr:row>
                    <xdr:rowOff>269715</xdr:rowOff>
                  </to>
                </anchor>
              </controlPr>
            </control>
          </mc:Choice>
        </mc:AlternateContent>
        <mc:AlternateContent xmlns:mc="http://schemas.openxmlformats.org/markup-compatibility/2006">
          <mc:Choice Requires="x14">
            <control shapeId="107530" r:id="rId13" name="Check Box 10">
              <controlPr defaultSize="0" autoFill="0" autoLine="0" autoPict="0">
                <anchor moveWithCells="1">
                  <from>
                    <xdr:col>13</xdr:col>
                    <xdr:colOff>190774</xdr:colOff>
                    <xdr:row>13</xdr:row>
                    <xdr:rowOff>46049</xdr:rowOff>
                  </from>
                  <to>
                    <xdr:col>14</xdr:col>
                    <xdr:colOff>197353</xdr:colOff>
                    <xdr:row>13</xdr:row>
                    <xdr:rowOff>269715</xdr:rowOff>
                  </to>
                </anchor>
              </controlPr>
            </control>
          </mc:Choice>
        </mc:AlternateContent>
        <mc:AlternateContent xmlns:mc="http://schemas.openxmlformats.org/markup-compatibility/2006">
          <mc:Choice Requires="x14">
            <control shapeId="107531" r:id="rId14" name="Check Box 11">
              <controlPr defaultSize="0" autoFill="0" autoLine="0" autoPict="0">
                <anchor moveWithCells="1">
                  <from>
                    <xdr:col>13</xdr:col>
                    <xdr:colOff>190774</xdr:colOff>
                    <xdr:row>11</xdr:row>
                    <xdr:rowOff>46049</xdr:rowOff>
                  </from>
                  <to>
                    <xdr:col>14</xdr:col>
                    <xdr:colOff>197353</xdr:colOff>
                    <xdr:row>11</xdr:row>
                    <xdr:rowOff>269715</xdr:rowOff>
                  </to>
                </anchor>
              </controlPr>
            </control>
          </mc:Choice>
        </mc:AlternateContent>
        <mc:AlternateContent xmlns:mc="http://schemas.openxmlformats.org/markup-compatibility/2006">
          <mc:Choice Requires="x14">
            <control shapeId="107532" r:id="rId15" name="Check Box 12">
              <controlPr defaultSize="0" autoFill="0" autoLine="0" autoPict="0">
                <anchor moveWithCells="1">
                  <from>
                    <xdr:col>13</xdr:col>
                    <xdr:colOff>190774</xdr:colOff>
                    <xdr:row>12</xdr:row>
                    <xdr:rowOff>46049</xdr:rowOff>
                  </from>
                  <to>
                    <xdr:col>14</xdr:col>
                    <xdr:colOff>197353</xdr:colOff>
                    <xdr:row>12</xdr:row>
                    <xdr:rowOff>269715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B1:AO108"/>
  <sheetViews>
    <sheetView showGridLines="0" zoomScale="90" zoomScaleNormal="90" zoomScaleSheetLayoutView="80" workbookViewId="0">
      <selection activeCell="L35" sqref="L35:M35"/>
    </sheetView>
  </sheetViews>
  <sheetFormatPr defaultColWidth="9" defaultRowHeight="12.95"/>
  <cols>
    <col min="1" max="1" width="0.90625" customWidth="1"/>
    <col min="2" max="29" width="3.90625" customWidth="1"/>
    <col min="30" max="31" width="10.6328125" hidden="1" customWidth="1"/>
    <col min="32" max="32" width="2.6328125" hidden="1" customWidth="1"/>
    <col min="33" max="35" width="10.6328125" hidden="1" customWidth="1"/>
    <col min="36" max="36" width="2.6328125" hidden="1" customWidth="1"/>
    <col min="37" max="38" width="15.6328125" hidden="1" customWidth="1"/>
    <col min="39" max="39" width="2.6328125" hidden="1" customWidth="1"/>
    <col min="40" max="41" width="10.6328125" hidden="1" customWidth="1"/>
    <col min="42" max="43" width="3.6328125" customWidth="1"/>
    <col min="44" max="49" width="4.6328125" customWidth="1"/>
  </cols>
  <sheetData>
    <row r="1" spans="2:41" ht="4.05" customHeight="1"/>
    <row r="2" spans="2:41" s="1" customFormat="1" ht="30.05" customHeight="1">
      <c r="B2" s="653" t="s">
        <v>190</v>
      </c>
      <c r="C2" s="653"/>
      <c r="D2" s="653"/>
      <c r="E2" s="653"/>
      <c r="F2" s="653"/>
      <c r="G2" s="653"/>
      <c r="H2" s="653"/>
      <c r="I2" s="653"/>
      <c r="J2" s="653"/>
      <c r="K2" s="653"/>
      <c r="L2" s="653"/>
      <c r="M2" s="653"/>
      <c r="N2" s="653"/>
      <c r="O2" s="653"/>
      <c r="P2" s="653"/>
      <c r="Q2" s="653"/>
      <c r="R2" s="653"/>
      <c r="S2" s="653"/>
      <c r="T2" s="653"/>
      <c r="U2" s="653"/>
      <c r="V2" s="653"/>
      <c r="W2" s="653"/>
      <c r="X2" s="653"/>
      <c r="Y2" s="653"/>
      <c r="Z2" s="653"/>
      <c r="AA2" s="653"/>
    </row>
    <row r="3" spans="2:41" s="2" customFormat="1" ht="25" customHeight="1" thickBot="1"/>
    <row r="4" spans="2:41" s="2" customFormat="1" ht="22.05" customHeight="1" thickBot="1">
      <c r="B4" s="4" t="s">
        <v>5</v>
      </c>
      <c r="R4" s="654" t="s">
        <v>33</v>
      </c>
      <c r="S4" s="655"/>
      <c r="T4" s="655"/>
      <c r="U4" s="656"/>
      <c r="V4" s="657">
        <f>IF(共通条件・結果!AA7="８地域","0.414",IF(共通条件・結果!AA7="７地域",0.415,IF(共通条件・結果!AA7="６地域",0.431,IF(共通条件・結果!AA7="５地域",0.437,IF(共通条件・結果!AA7="４地域",0.426,IF(共通条件・結果!AA7="３地域",0.39,IF(共通条件・結果!AA7="２地域",0.412,IF(共通条件・結果!AA7="１地域",0.43))))))))</f>
        <v>0.43099999999999999</v>
      </c>
      <c r="W4" s="658"/>
      <c r="X4" s="657">
        <f>IF(共通条件・結果!AA7="８地域","-",IF(共通条件・結果!AA7="７地域",0.281,IF(共通条件・結果!AA7="６地域",0.325,IF(共通条件・結果!AA7="５地域",0.31,IF(共通条件・結果!AA7="４地域",0.33,IF(共通条件・結果!AA7="３地域",0.348,IF(共通条件・結果!AA7="２地域",0.341,IF(共通条件・結果!AA7="１地域",0.333))))))))</f>
        <v>0.32500000000000001</v>
      </c>
      <c r="Y4" s="658"/>
    </row>
    <row r="5" spans="2:41" s="2" customFormat="1" ht="22.05" customHeight="1">
      <c r="B5" s="659" t="s">
        <v>6</v>
      </c>
      <c r="C5" s="660"/>
      <c r="D5" s="660" t="s">
        <v>153</v>
      </c>
      <c r="E5" s="660"/>
      <c r="F5" s="660"/>
      <c r="G5" s="660"/>
      <c r="H5" s="665" t="s">
        <v>154</v>
      </c>
      <c r="I5" s="660"/>
      <c r="J5" s="665" t="s">
        <v>65</v>
      </c>
      <c r="K5" s="660"/>
      <c r="L5" s="665" t="s">
        <v>9</v>
      </c>
      <c r="M5" s="660"/>
      <c r="N5" s="667" t="s">
        <v>46</v>
      </c>
      <c r="O5" s="668"/>
      <c r="P5" s="668"/>
      <c r="Q5" s="668"/>
      <c r="R5" s="668"/>
      <c r="S5" s="668"/>
      <c r="T5" s="668"/>
      <c r="U5" s="668"/>
      <c r="V5" s="665" t="s">
        <v>155</v>
      </c>
      <c r="W5" s="660"/>
      <c r="X5" s="665" t="s">
        <v>156</v>
      </c>
      <c r="Y5" s="660"/>
      <c r="Z5" s="665" t="s">
        <v>123</v>
      </c>
      <c r="AA5" s="686"/>
    </row>
    <row r="6" spans="2:41" s="2" customFormat="1" ht="22.05" customHeight="1">
      <c r="B6" s="661"/>
      <c r="C6" s="662"/>
      <c r="D6" s="638" t="s">
        <v>8</v>
      </c>
      <c r="E6" s="639"/>
      <c r="F6" s="642" t="s">
        <v>7</v>
      </c>
      <c r="G6" s="643"/>
      <c r="H6" s="662"/>
      <c r="I6" s="662"/>
      <c r="J6" s="666"/>
      <c r="K6" s="662"/>
      <c r="L6" s="666"/>
      <c r="M6" s="662"/>
      <c r="N6" s="646" t="s">
        <v>45</v>
      </c>
      <c r="O6" s="647"/>
      <c r="P6" s="650" t="s">
        <v>157</v>
      </c>
      <c r="Q6" s="651"/>
      <c r="R6" s="651"/>
      <c r="S6" s="651"/>
      <c r="T6" s="651"/>
      <c r="U6" s="652"/>
      <c r="V6" s="666"/>
      <c r="W6" s="662"/>
      <c r="X6" s="666"/>
      <c r="Y6" s="662"/>
      <c r="Z6" s="662"/>
      <c r="AA6" s="687"/>
      <c r="AD6" s="682" t="s">
        <v>49</v>
      </c>
      <c r="AE6" s="682"/>
      <c r="AF6" s="40"/>
      <c r="AG6" s="40"/>
      <c r="AH6" s="682" t="s">
        <v>12</v>
      </c>
      <c r="AI6" s="682"/>
      <c r="AJ6" s="40"/>
      <c r="AK6" s="682" t="s">
        <v>50</v>
      </c>
      <c r="AL6" s="682"/>
      <c r="AN6" s="682" t="s">
        <v>58</v>
      </c>
      <c r="AO6" s="682"/>
    </row>
    <row r="7" spans="2:41" s="2" customFormat="1" ht="22.05" customHeight="1" thickBot="1">
      <c r="B7" s="663"/>
      <c r="C7" s="664"/>
      <c r="D7" s="640"/>
      <c r="E7" s="641"/>
      <c r="F7" s="644"/>
      <c r="G7" s="645"/>
      <c r="H7" s="664"/>
      <c r="I7" s="664"/>
      <c r="J7" s="664"/>
      <c r="K7" s="664"/>
      <c r="L7" s="664"/>
      <c r="M7" s="664"/>
      <c r="N7" s="648"/>
      <c r="O7" s="649"/>
      <c r="P7" s="645" t="s">
        <v>10</v>
      </c>
      <c r="Q7" s="683"/>
      <c r="R7" s="684" t="s">
        <v>11</v>
      </c>
      <c r="S7" s="685"/>
      <c r="T7" s="645" t="s">
        <v>3</v>
      </c>
      <c r="U7" s="683"/>
      <c r="V7" s="664"/>
      <c r="W7" s="664"/>
      <c r="X7" s="664"/>
      <c r="Y7" s="664"/>
      <c r="Z7" s="664"/>
      <c r="AA7" s="688"/>
      <c r="AD7" s="40" t="s">
        <v>4</v>
      </c>
      <c r="AE7" s="40" t="s">
        <v>16</v>
      </c>
      <c r="AF7" s="40"/>
      <c r="AG7" s="40"/>
      <c r="AH7" s="40" t="s">
        <v>4</v>
      </c>
      <c r="AI7" s="40" t="s">
        <v>16</v>
      </c>
      <c r="AJ7" s="40"/>
      <c r="AK7" s="40" t="s">
        <v>4</v>
      </c>
      <c r="AL7" s="40" t="s">
        <v>16</v>
      </c>
      <c r="AN7" s="72" t="s">
        <v>56</v>
      </c>
      <c r="AO7" s="2" t="s">
        <v>54</v>
      </c>
    </row>
    <row r="8" spans="2:41" s="2" customFormat="1" ht="22.05" customHeight="1">
      <c r="B8" s="696"/>
      <c r="C8" s="697"/>
      <c r="D8" s="698"/>
      <c r="E8" s="699"/>
      <c r="F8" s="699"/>
      <c r="G8" s="700"/>
      <c r="H8" s="701"/>
      <c r="I8" s="701"/>
      <c r="J8" s="701"/>
      <c r="K8" s="701"/>
      <c r="L8" s="702"/>
      <c r="M8" s="702"/>
      <c r="N8" s="689"/>
      <c r="O8" s="690"/>
      <c r="P8" s="691"/>
      <c r="Q8" s="692"/>
      <c r="R8" s="693"/>
      <c r="S8" s="694"/>
      <c r="T8" s="695"/>
      <c r="U8" s="691"/>
      <c r="V8" s="669" t="str">
        <f>IF(D8="","",AD8)</f>
        <v/>
      </c>
      <c r="W8" s="669"/>
      <c r="X8" s="669" t="str">
        <f t="shared" ref="X8:X19" si="0">IF(D8="","",IF(ISERROR(AE8),"-",AE8))</f>
        <v/>
      </c>
      <c r="Y8" s="669"/>
      <c r="Z8" s="669" t="str">
        <f>IF(D8="","",D8*F8*AN8)</f>
        <v/>
      </c>
      <c r="AA8" s="670"/>
      <c r="AD8" s="2" t="e">
        <f>D8*F8*J8*$V$4*AH8</f>
        <v>#VALUE!</v>
      </c>
      <c r="AE8" s="2" t="e">
        <f>D8*F8*J8*$X$4*AI8</f>
        <v>#VALUE!</v>
      </c>
      <c r="AG8" s="49" t="b">
        <v>0</v>
      </c>
      <c r="AH8" s="2" t="str">
        <f>IF(AG8=TRUE,"0.93",IF(ISERROR(AK8),"エラー",IF(AK8&gt;0.93,"0.93",AK8)))</f>
        <v>エラー</v>
      </c>
      <c r="AI8" s="2" t="str">
        <f>IF(AG8=TRUE,"0.51",IF(ISERROR(AL8),"エラー",IF(AL8&gt;0.72,"0.72",AL8)))</f>
        <v>エラー</v>
      </c>
      <c r="AK8" s="2" t="e">
        <f>0.01*(16+24*(2*R8+T8)/P8)</f>
        <v>#DIV/0!</v>
      </c>
      <c r="AL8" s="2" t="e">
        <f>0.01*(10+15*(2*R8+T8)/P8)</f>
        <v>#DIV/0!</v>
      </c>
      <c r="AN8" s="2">
        <f>IF(AO8="FALSE",H8,IF(L8="風除室",1/((1/H8)+0.1),0.5*H8+0.5*(1/((1/H8)+AO8))))</f>
        <v>0</v>
      </c>
      <c r="AO8" s="40" t="str">
        <f t="shared" ref="AO8:AO19" si="1">IF(L8="","FALSE",IF(L8="雨戸",0.1,IF(L8="ｼｬｯﾀｰ",0.1,IF(L8="障子",0.18,IF(L8="風除室",0.1)))))</f>
        <v>FALSE</v>
      </c>
    </row>
    <row r="9" spans="2:41" s="2" customFormat="1" ht="22.05" customHeight="1">
      <c r="B9" s="671"/>
      <c r="C9" s="672"/>
      <c r="D9" s="673"/>
      <c r="E9" s="674"/>
      <c r="F9" s="674"/>
      <c r="G9" s="675"/>
      <c r="H9" s="676"/>
      <c r="I9" s="676"/>
      <c r="J9" s="676"/>
      <c r="K9" s="676"/>
      <c r="L9" s="677"/>
      <c r="M9" s="677"/>
      <c r="N9" s="678"/>
      <c r="O9" s="679"/>
      <c r="P9" s="680"/>
      <c r="Q9" s="681"/>
      <c r="R9" s="708"/>
      <c r="S9" s="709"/>
      <c r="T9" s="707"/>
      <c r="U9" s="680"/>
      <c r="V9" s="705" t="str">
        <f t="shared" ref="V9:V19" si="2">IF(D9="","",AD9)</f>
        <v/>
      </c>
      <c r="W9" s="705"/>
      <c r="X9" s="705" t="str">
        <f t="shared" si="0"/>
        <v/>
      </c>
      <c r="Y9" s="705"/>
      <c r="Z9" s="705" t="str">
        <f t="shared" ref="Z9:Z19" si="3">IF(D9="","",D9*F9*AN9)</f>
        <v/>
      </c>
      <c r="AA9" s="706"/>
      <c r="AD9" s="2" t="e">
        <f t="shared" ref="AD9:AD19" si="4">D9*F9*J9*$V$4*AH9</f>
        <v>#VALUE!</v>
      </c>
      <c r="AE9" s="2" t="e">
        <f t="shared" ref="AE9:AE19" si="5">D9*F9*J9*$X$4*AI9</f>
        <v>#VALUE!</v>
      </c>
      <c r="AG9" s="49" t="b">
        <v>0</v>
      </c>
      <c r="AH9" s="2" t="str">
        <f t="shared" ref="AH9:AH19" si="6">IF(AG9=TRUE,"0.93",IF(ISERROR(AK9),"エラー",IF(AK9&gt;0.93,"0.93",AK9)))</f>
        <v>エラー</v>
      </c>
      <c r="AI9" s="2" t="str">
        <f t="shared" ref="AI9:AI19" si="7">IF(AG9=TRUE,"0.51",IF(ISERROR(AL9),"エラー",IF(AL9&gt;0.72,"0.72",AL9)))</f>
        <v>エラー</v>
      </c>
      <c r="AK9" s="2" t="e">
        <f t="shared" ref="AK9:AK19" si="8">0.01*(16+24*(2*R9+T9)/P9)</f>
        <v>#DIV/0!</v>
      </c>
      <c r="AL9" s="2" t="e">
        <f t="shared" ref="AL9:AL19" si="9">0.01*(10+15*(2*R9+T9)/P9)</f>
        <v>#DIV/0!</v>
      </c>
      <c r="AN9" s="2">
        <f t="shared" ref="AN9:AN19" si="10">IF(AO9="FALSE",H9,IF(L9="風除室",1/((1/H9)+0.1),0.5*H9+0.5*(1/((1/H9)+AO9))))</f>
        <v>0</v>
      </c>
      <c r="AO9" s="40" t="str">
        <f t="shared" si="1"/>
        <v>FALSE</v>
      </c>
    </row>
    <row r="10" spans="2:41" s="2" customFormat="1" ht="22.05" customHeight="1">
      <c r="B10" s="671"/>
      <c r="C10" s="672"/>
      <c r="D10" s="673"/>
      <c r="E10" s="674"/>
      <c r="F10" s="674"/>
      <c r="G10" s="675"/>
      <c r="H10" s="676"/>
      <c r="I10" s="676"/>
      <c r="J10" s="676"/>
      <c r="K10" s="676"/>
      <c r="L10" s="677"/>
      <c r="M10" s="677"/>
      <c r="N10" s="678"/>
      <c r="O10" s="679"/>
      <c r="P10" s="681"/>
      <c r="Q10" s="703"/>
      <c r="R10" s="704"/>
      <c r="S10" s="703"/>
      <c r="T10" s="704"/>
      <c r="U10" s="707"/>
      <c r="V10" s="705" t="str">
        <f t="shared" si="2"/>
        <v/>
      </c>
      <c r="W10" s="705"/>
      <c r="X10" s="705" t="str">
        <f t="shared" si="0"/>
        <v/>
      </c>
      <c r="Y10" s="705"/>
      <c r="Z10" s="705" t="str">
        <f t="shared" si="3"/>
        <v/>
      </c>
      <c r="AA10" s="706"/>
      <c r="AD10" s="2" t="e">
        <f t="shared" si="4"/>
        <v>#VALUE!</v>
      </c>
      <c r="AE10" s="2" t="e">
        <f t="shared" si="5"/>
        <v>#VALUE!</v>
      </c>
      <c r="AG10" s="49" t="b">
        <v>0</v>
      </c>
      <c r="AH10" s="2" t="str">
        <f t="shared" si="6"/>
        <v>エラー</v>
      </c>
      <c r="AI10" s="2" t="str">
        <f t="shared" si="7"/>
        <v>エラー</v>
      </c>
      <c r="AK10" s="2" t="e">
        <f t="shared" si="8"/>
        <v>#DIV/0!</v>
      </c>
      <c r="AL10" s="2" t="e">
        <f t="shared" si="9"/>
        <v>#DIV/0!</v>
      </c>
      <c r="AN10" s="2">
        <f t="shared" si="10"/>
        <v>0</v>
      </c>
      <c r="AO10" s="40" t="str">
        <f t="shared" si="1"/>
        <v>FALSE</v>
      </c>
    </row>
    <row r="11" spans="2:41" s="2" customFormat="1" ht="22.05" customHeight="1">
      <c r="B11" s="671"/>
      <c r="C11" s="672"/>
      <c r="D11" s="673"/>
      <c r="E11" s="674"/>
      <c r="F11" s="674"/>
      <c r="G11" s="675"/>
      <c r="H11" s="676"/>
      <c r="I11" s="676"/>
      <c r="J11" s="676"/>
      <c r="K11" s="676"/>
      <c r="L11" s="677"/>
      <c r="M11" s="677"/>
      <c r="N11" s="678"/>
      <c r="O11" s="679"/>
      <c r="P11" s="681"/>
      <c r="Q11" s="703"/>
      <c r="R11" s="704"/>
      <c r="S11" s="703"/>
      <c r="T11" s="704"/>
      <c r="U11" s="707"/>
      <c r="V11" s="705" t="str">
        <f t="shared" si="2"/>
        <v/>
      </c>
      <c r="W11" s="705"/>
      <c r="X11" s="705" t="str">
        <f t="shared" si="0"/>
        <v/>
      </c>
      <c r="Y11" s="705"/>
      <c r="Z11" s="705" t="str">
        <f t="shared" si="3"/>
        <v/>
      </c>
      <c r="AA11" s="706"/>
      <c r="AD11" s="2" t="e">
        <f t="shared" si="4"/>
        <v>#VALUE!</v>
      </c>
      <c r="AE11" s="2" t="e">
        <f t="shared" si="5"/>
        <v>#VALUE!</v>
      </c>
      <c r="AG11" s="49" t="b">
        <v>0</v>
      </c>
      <c r="AH11" s="2" t="str">
        <f t="shared" si="6"/>
        <v>エラー</v>
      </c>
      <c r="AI11" s="2" t="str">
        <f t="shared" si="7"/>
        <v>エラー</v>
      </c>
      <c r="AK11" s="2" t="e">
        <f t="shared" si="8"/>
        <v>#DIV/0!</v>
      </c>
      <c r="AL11" s="2" t="e">
        <f t="shared" si="9"/>
        <v>#DIV/0!</v>
      </c>
      <c r="AN11" s="2">
        <f t="shared" si="10"/>
        <v>0</v>
      </c>
      <c r="AO11" s="40" t="str">
        <f t="shared" si="1"/>
        <v>FALSE</v>
      </c>
    </row>
    <row r="12" spans="2:41" s="2" customFormat="1" ht="22.05" customHeight="1">
      <c r="B12" s="671"/>
      <c r="C12" s="713"/>
      <c r="D12" s="714"/>
      <c r="E12" s="715"/>
      <c r="F12" s="716"/>
      <c r="G12" s="717"/>
      <c r="H12" s="714"/>
      <c r="I12" s="717"/>
      <c r="J12" s="714"/>
      <c r="K12" s="717"/>
      <c r="L12" s="710"/>
      <c r="M12" s="711"/>
      <c r="N12" s="678"/>
      <c r="O12" s="712"/>
      <c r="P12" s="681"/>
      <c r="Q12" s="703"/>
      <c r="R12" s="704"/>
      <c r="S12" s="703"/>
      <c r="T12" s="704"/>
      <c r="U12" s="707"/>
      <c r="V12" s="718" t="str">
        <f t="shared" si="2"/>
        <v/>
      </c>
      <c r="W12" s="720"/>
      <c r="X12" s="718" t="str">
        <f t="shared" si="0"/>
        <v/>
      </c>
      <c r="Y12" s="720"/>
      <c r="Z12" s="718" t="str">
        <f t="shared" si="3"/>
        <v/>
      </c>
      <c r="AA12" s="719"/>
      <c r="AD12" s="2" t="e">
        <f t="shared" si="4"/>
        <v>#VALUE!</v>
      </c>
      <c r="AE12" s="2" t="e">
        <f t="shared" si="5"/>
        <v>#VALUE!</v>
      </c>
      <c r="AG12" s="49" t="b">
        <v>0</v>
      </c>
      <c r="AH12" s="2" t="str">
        <f t="shared" si="6"/>
        <v>エラー</v>
      </c>
      <c r="AI12" s="2" t="str">
        <f t="shared" si="7"/>
        <v>エラー</v>
      </c>
      <c r="AK12" s="2" t="e">
        <f t="shared" si="8"/>
        <v>#DIV/0!</v>
      </c>
      <c r="AL12" s="2" t="e">
        <f t="shared" si="9"/>
        <v>#DIV/0!</v>
      </c>
      <c r="AN12" s="2">
        <f t="shared" si="10"/>
        <v>0</v>
      </c>
      <c r="AO12" s="40" t="str">
        <f t="shared" si="1"/>
        <v>FALSE</v>
      </c>
    </row>
    <row r="13" spans="2:41" s="2" customFormat="1" ht="22.05" customHeight="1">
      <c r="B13" s="671"/>
      <c r="C13" s="713"/>
      <c r="D13" s="714"/>
      <c r="E13" s="715"/>
      <c r="F13" s="716"/>
      <c r="G13" s="717"/>
      <c r="H13" s="714"/>
      <c r="I13" s="717"/>
      <c r="J13" s="714"/>
      <c r="K13" s="717"/>
      <c r="L13" s="710"/>
      <c r="M13" s="711"/>
      <c r="N13" s="678"/>
      <c r="O13" s="712"/>
      <c r="P13" s="681"/>
      <c r="Q13" s="703"/>
      <c r="R13" s="704"/>
      <c r="S13" s="703"/>
      <c r="T13" s="704"/>
      <c r="U13" s="707"/>
      <c r="V13" s="718" t="str">
        <f t="shared" si="2"/>
        <v/>
      </c>
      <c r="W13" s="720"/>
      <c r="X13" s="718" t="str">
        <f t="shared" si="0"/>
        <v/>
      </c>
      <c r="Y13" s="720"/>
      <c r="Z13" s="718" t="str">
        <f t="shared" si="3"/>
        <v/>
      </c>
      <c r="AA13" s="719"/>
      <c r="AD13" s="2" t="e">
        <f t="shared" si="4"/>
        <v>#VALUE!</v>
      </c>
      <c r="AE13" s="2" t="e">
        <f t="shared" si="5"/>
        <v>#VALUE!</v>
      </c>
      <c r="AG13" s="49" t="b">
        <v>0</v>
      </c>
      <c r="AH13" s="2" t="str">
        <f t="shared" si="6"/>
        <v>エラー</v>
      </c>
      <c r="AI13" s="2" t="str">
        <f t="shared" si="7"/>
        <v>エラー</v>
      </c>
      <c r="AK13" s="2" t="e">
        <f t="shared" si="8"/>
        <v>#DIV/0!</v>
      </c>
      <c r="AL13" s="2" t="e">
        <f t="shared" si="9"/>
        <v>#DIV/0!</v>
      </c>
      <c r="AN13" s="2">
        <f t="shared" si="10"/>
        <v>0</v>
      </c>
      <c r="AO13" s="40" t="str">
        <f t="shared" si="1"/>
        <v>FALSE</v>
      </c>
    </row>
    <row r="14" spans="2:41" s="2" customFormat="1" ht="22.05" customHeight="1">
      <c r="B14" s="671"/>
      <c r="C14" s="672"/>
      <c r="D14" s="673"/>
      <c r="E14" s="674"/>
      <c r="F14" s="674"/>
      <c r="G14" s="675"/>
      <c r="H14" s="676"/>
      <c r="I14" s="676"/>
      <c r="J14" s="676"/>
      <c r="K14" s="676"/>
      <c r="L14" s="677"/>
      <c r="M14" s="677"/>
      <c r="N14" s="678"/>
      <c r="O14" s="679"/>
      <c r="P14" s="681"/>
      <c r="Q14" s="703"/>
      <c r="R14" s="704"/>
      <c r="S14" s="703"/>
      <c r="T14" s="704"/>
      <c r="U14" s="707"/>
      <c r="V14" s="705" t="str">
        <f t="shared" si="2"/>
        <v/>
      </c>
      <c r="W14" s="705"/>
      <c r="X14" s="705" t="str">
        <f t="shared" si="0"/>
        <v/>
      </c>
      <c r="Y14" s="705"/>
      <c r="Z14" s="705" t="str">
        <f t="shared" si="3"/>
        <v/>
      </c>
      <c r="AA14" s="706"/>
      <c r="AD14" s="2" t="e">
        <f t="shared" si="4"/>
        <v>#VALUE!</v>
      </c>
      <c r="AE14" s="2" t="e">
        <f t="shared" si="5"/>
        <v>#VALUE!</v>
      </c>
      <c r="AG14" s="49" t="b">
        <v>0</v>
      </c>
      <c r="AH14" s="2" t="str">
        <f t="shared" si="6"/>
        <v>エラー</v>
      </c>
      <c r="AI14" s="2" t="str">
        <f t="shared" si="7"/>
        <v>エラー</v>
      </c>
      <c r="AK14" s="2" t="e">
        <f t="shared" si="8"/>
        <v>#DIV/0!</v>
      </c>
      <c r="AL14" s="2" t="e">
        <f t="shared" si="9"/>
        <v>#DIV/0!</v>
      </c>
      <c r="AN14" s="2">
        <f t="shared" si="10"/>
        <v>0</v>
      </c>
      <c r="AO14" s="40" t="str">
        <f t="shared" si="1"/>
        <v>FALSE</v>
      </c>
    </row>
    <row r="15" spans="2:41" s="2" customFormat="1" ht="22.05" customHeight="1">
      <c r="B15" s="671"/>
      <c r="C15" s="672"/>
      <c r="D15" s="673"/>
      <c r="E15" s="674"/>
      <c r="F15" s="674"/>
      <c r="G15" s="675"/>
      <c r="H15" s="676"/>
      <c r="I15" s="676"/>
      <c r="J15" s="676"/>
      <c r="K15" s="676"/>
      <c r="L15" s="677"/>
      <c r="M15" s="677"/>
      <c r="N15" s="678"/>
      <c r="O15" s="679"/>
      <c r="P15" s="681"/>
      <c r="Q15" s="703"/>
      <c r="R15" s="704"/>
      <c r="S15" s="703"/>
      <c r="T15" s="704"/>
      <c r="U15" s="707"/>
      <c r="V15" s="718" t="str">
        <f t="shared" si="2"/>
        <v/>
      </c>
      <c r="W15" s="720"/>
      <c r="X15" s="705" t="str">
        <f t="shared" si="0"/>
        <v/>
      </c>
      <c r="Y15" s="705"/>
      <c r="Z15" s="705" t="str">
        <f t="shared" si="3"/>
        <v/>
      </c>
      <c r="AA15" s="706"/>
      <c r="AD15" s="2" t="e">
        <f t="shared" si="4"/>
        <v>#VALUE!</v>
      </c>
      <c r="AE15" s="2" t="e">
        <f t="shared" si="5"/>
        <v>#VALUE!</v>
      </c>
      <c r="AG15" s="49" t="b">
        <v>0</v>
      </c>
      <c r="AH15" s="2" t="str">
        <f t="shared" si="6"/>
        <v>エラー</v>
      </c>
      <c r="AI15" s="2" t="str">
        <f t="shared" si="7"/>
        <v>エラー</v>
      </c>
      <c r="AK15" s="2" t="e">
        <f t="shared" si="8"/>
        <v>#DIV/0!</v>
      </c>
      <c r="AL15" s="2" t="e">
        <f t="shared" si="9"/>
        <v>#DIV/0!</v>
      </c>
      <c r="AN15" s="2">
        <f t="shared" si="10"/>
        <v>0</v>
      </c>
      <c r="AO15" s="40" t="str">
        <f t="shared" si="1"/>
        <v>FALSE</v>
      </c>
    </row>
    <row r="16" spans="2:41" s="2" customFormat="1" ht="22.05" customHeight="1">
      <c r="B16" s="671"/>
      <c r="C16" s="672"/>
      <c r="D16" s="673"/>
      <c r="E16" s="674"/>
      <c r="F16" s="674"/>
      <c r="G16" s="675"/>
      <c r="H16" s="676"/>
      <c r="I16" s="676"/>
      <c r="J16" s="676"/>
      <c r="K16" s="676"/>
      <c r="L16" s="677"/>
      <c r="M16" s="677"/>
      <c r="N16" s="678"/>
      <c r="O16" s="679"/>
      <c r="P16" s="681"/>
      <c r="Q16" s="703"/>
      <c r="R16" s="704"/>
      <c r="S16" s="703"/>
      <c r="T16" s="704"/>
      <c r="U16" s="707"/>
      <c r="V16" s="718" t="str">
        <f t="shared" si="2"/>
        <v/>
      </c>
      <c r="W16" s="720"/>
      <c r="X16" s="705" t="str">
        <f t="shared" si="0"/>
        <v/>
      </c>
      <c r="Y16" s="705"/>
      <c r="Z16" s="705" t="str">
        <f t="shared" si="3"/>
        <v/>
      </c>
      <c r="AA16" s="706"/>
      <c r="AD16" s="2" t="e">
        <f t="shared" si="4"/>
        <v>#VALUE!</v>
      </c>
      <c r="AE16" s="2" t="e">
        <f t="shared" si="5"/>
        <v>#VALUE!</v>
      </c>
      <c r="AG16" s="49" t="b">
        <v>0</v>
      </c>
      <c r="AH16" s="2" t="str">
        <f t="shared" si="6"/>
        <v>エラー</v>
      </c>
      <c r="AI16" s="2" t="str">
        <f t="shared" si="7"/>
        <v>エラー</v>
      </c>
      <c r="AK16" s="2" t="e">
        <f t="shared" si="8"/>
        <v>#DIV/0!</v>
      </c>
      <c r="AL16" s="2" t="e">
        <f t="shared" si="9"/>
        <v>#DIV/0!</v>
      </c>
      <c r="AN16" s="2">
        <f t="shared" si="10"/>
        <v>0</v>
      </c>
      <c r="AO16" s="40" t="str">
        <f t="shared" si="1"/>
        <v>FALSE</v>
      </c>
    </row>
    <row r="17" spans="2:41" s="2" customFormat="1" ht="22.05" customHeight="1">
      <c r="B17" s="671"/>
      <c r="C17" s="672"/>
      <c r="D17" s="673"/>
      <c r="E17" s="674"/>
      <c r="F17" s="674"/>
      <c r="G17" s="675"/>
      <c r="H17" s="676"/>
      <c r="I17" s="676"/>
      <c r="J17" s="676"/>
      <c r="K17" s="676"/>
      <c r="L17" s="677"/>
      <c r="M17" s="677"/>
      <c r="N17" s="678"/>
      <c r="O17" s="679"/>
      <c r="P17" s="680"/>
      <c r="Q17" s="681"/>
      <c r="R17" s="704"/>
      <c r="S17" s="703"/>
      <c r="T17" s="704"/>
      <c r="U17" s="707"/>
      <c r="V17" s="718" t="str">
        <f t="shared" si="2"/>
        <v/>
      </c>
      <c r="W17" s="720"/>
      <c r="X17" s="705" t="str">
        <f t="shared" si="0"/>
        <v/>
      </c>
      <c r="Y17" s="705"/>
      <c r="Z17" s="705" t="str">
        <f t="shared" si="3"/>
        <v/>
      </c>
      <c r="AA17" s="706"/>
      <c r="AD17" s="2" t="e">
        <f t="shared" si="4"/>
        <v>#VALUE!</v>
      </c>
      <c r="AE17" s="2" t="e">
        <f t="shared" si="5"/>
        <v>#VALUE!</v>
      </c>
      <c r="AG17" s="49" t="b">
        <v>0</v>
      </c>
      <c r="AH17" s="2" t="str">
        <f t="shared" si="6"/>
        <v>エラー</v>
      </c>
      <c r="AI17" s="2" t="str">
        <f t="shared" si="7"/>
        <v>エラー</v>
      </c>
      <c r="AK17" s="2" t="e">
        <f t="shared" si="8"/>
        <v>#DIV/0!</v>
      </c>
      <c r="AL17" s="2" t="e">
        <f t="shared" si="9"/>
        <v>#DIV/0!</v>
      </c>
      <c r="AN17" s="2">
        <f t="shared" si="10"/>
        <v>0</v>
      </c>
      <c r="AO17" s="40" t="str">
        <f t="shared" si="1"/>
        <v>FALSE</v>
      </c>
    </row>
    <row r="18" spans="2:41" s="2" customFormat="1" ht="22.05" customHeight="1">
      <c r="B18" s="671"/>
      <c r="C18" s="672"/>
      <c r="D18" s="673"/>
      <c r="E18" s="674"/>
      <c r="F18" s="674"/>
      <c r="G18" s="675"/>
      <c r="H18" s="676"/>
      <c r="I18" s="676"/>
      <c r="J18" s="676"/>
      <c r="K18" s="676"/>
      <c r="L18" s="677"/>
      <c r="M18" s="677"/>
      <c r="N18" s="678"/>
      <c r="O18" s="679"/>
      <c r="P18" s="680"/>
      <c r="Q18" s="681"/>
      <c r="R18" s="708"/>
      <c r="S18" s="709"/>
      <c r="T18" s="707"/>
      <c r="U18" s="680"/>
      <c r="V18" s="718" t="str">
        <f t="shared" si="2"/>
        <v/>
      </c>
      <c r="W18" s="720"/>
      <c r="X18" s="705" t="str">
        <f t="shared" si="0"/>
        <v/>
      </c>
      <c r="Y18" s="705"/>
      <c r="Z18" s="705" t="str">
        <f t="shared" si="3"/>
        <v/>
      </c>
      <c r="AA18" s="706"/>
      <c r="AD18" s="2" t="e">
        <f t="shared" si="4"/>
        <v>#VALUE!</v>
      </c>
      <c r="AE18" s="2" t="e">
        <f t="shared" si="5"/>
        <v>#VALUE!</v>
      </c>
      <c r="AG18" s="49" t="b">
        <v>0</v>
      </c>
      <c r="AH18" s="2" t="str">
        <f t="shared" si="6"/>
        <v>エラー</v>
      </c>
      <c r="AI18" s="2" t="str">
        <f t="shared" si="7"/>
        <v>エラー</v>
      </c>
      <c r="AK18" s="2" t="e">
        <f t="shared" si="8"/>
        <v>#DIV/0!</v>
      </c>
      <c r="AL18" s="2" t="e">
        <f t="shared" si="9"/>
        <v>#DIV/0!</v>
      </c>
      <c r="AN18" s="2">
        <f t="shared" si="10"/>
        <v>0</v>
      </c>
      <c r="AO18" s="40" t="str">
        <f t="shared" si="1"/>
        <v>FALSE</v>
      </c>
    </row>
    <row r="19" spans="2:41" s="2" customFormat="1" ht="22.05" customHeight="1" thickBot="1">
      <c r="B19" s="727"/>
      <c r="C19" s="728"/>
      <c r="D19" s="729"/>
      <c r="E19" s="730"/>
      <c r="F19" s="730"/>
      <c r="G19" s="731"/>
      <c r="H19" s="732"/>
      <c r="I19" s="732"/>
      <c r="J19" s="732"/>
      <c r="K19" s="732"/>
      <c r="L19" s="702"/>
      <c r="M19" s="702"/>
      <c r="N19" s="733"/>
      <c r="O19" s="734"/>
      <c r="P19" s="722"/>
      <c r="Q19" s="735"/>
      <c r="R19" s="736"/>
      <c r="S19" s="737"/>
      <c r="T19" s="721"/>
      <c r="U19" s="722"/>
      <c r="V19" s="718" t="str">
        <f t="shared" si="2"/>
        <v/>
      </c>
      <c r="W19" s="720"/>
      <c r="X19" s="705" t="str">
        <f t="shared" si="0"/>
        <v/>
      </c>
      <c r="Y19" s="705"/>
      <c r="Z19" s="723" t="str">
        <f t="shared" si="3"/>
        <v/>
      </c>
      <c r="AA19" s="724"/>
      <c r="AD19" s="2" t="e">
        <f t="shared" si="4"/>
        <v>#VALUE!</v>
      </c>
      <c r="AE19" s="2" t="e">
        <f t="shared" si="5"/>
        <v>#VALUE!</v>
      </c>
      <c r="AG19" s="49" t="b">
        <v>0</v>
      </c>
      <c r="AH19" s="2" t="str">
        <f t="shared" si="6"/>
        <v>エラー</v>
      </c>
      <c r="AI19" s="2" t="str">
        <f t="shared" si="7"/>
        <v>エラー</v>
      </c>
      <c r="AK19" s="2" t="e">
        <f t="shared" si="8"/>
        <v>#DIV/0!</v>
      </c>
      <c r="AL19" s="2" t="e">
        <f t="shared" si="9"/>
        <v>#DIV/0!</v>
      </c>
      <c r="AN19" s="2">
        <f t="shared" si="10"/>
        <v>0</v>
      </c>
      <c r="AO19" s="40" t="str">
        <f t="shared" si="1"/>
        <v>FALSE</v>
      </c>
    </row>
    <row r="20" spans="2:41" s="2" customFormat="1" ht="22.05" customHeight="1" thickBot="1">
      <c r="B20" s="635" t="s">
        <v>191</v>
      </c>
      <c r="C20" s="636"/>
      <c r="D20" s="636"/>
      <c r="E20" s="636"/>
      <c r="F20" s="636"/>
      <c r="G20" s="636"/>
      <c r="H20" s="636"/>
      <c r="I20" s="636"/>
      <c r="J20" s="636"/>
      <c r="K20" s="636"/>
      <c r="L20" s="636"/>
      <c r="M20" s="636"/>
      <c r="N20" s="636"/>
      <c r="O20" s="636"/>
      <c r="P20" s="636"/>
      <c r="Q20" s="636"/>
      <c r="R20" s="636"/>
      <c r="S20" s="636"/>
      <c r="T20" s="636"/>
      <c r="U20" s="636"/>
      <c r="V20" s="725">
        <f>SUM(V8:W19)</f>
        <v>0</v>
      </c>
      <c r="W20" s="725"/>
      <c r="X20" s="725">
        <f>IF(共通条件・結果!AA7="８地域","-",SUM(X8:Y19))</f>
        <v>0</v>
      </c>
      <c r="Y20" s="725"/>
      <c r="Z20" s="725">
        <f>SUM(Z8:AA19)</f>
        <v>0</v>
      </c>
      <c r="AA20" s="726"/>
    </row>
    <row r="21" spans="2:41" s="2" customFormat="1" ht="10" customHeight="1">
      <c r="AN21" s="682"/>
      <c r="AO21" s="682"/>
    </row>
    <row r="22" spans="2:41" s="2" customFormat="1" ht="22.05" customHeight="1" thickBot="1">
      <c r="E22" s="4"/>
      <c r="J22" s="4" t="s">
        <v>13</v>
      </c>
    </row>
    <row r="23" spans="2:41" s="2" customFormat="1" ht="22.05" customHeight="1">
      <c r="J23" s="738" t="s">
        <v>14</v>
      </c>
      <c r="K23" s="459"/>
      <c r="L23" s="459"/>
      <c r="M23" s="739"/>
      <c r="N23" s="751" t="s">
        <v>153</v>
      </c>
      <c r="O23" s="459"/>
      <c r="P23" s="459"/>
      <c r="Q23" s="739"/>
      <c r="R23" s="665" t="s">
        <v>154</v>
      </c>
      <c r="S23" s="660"/>
      <c r="T23" s="753" t="s">
        <v>9</v>
      </c>
      <c r="U23" s="754"/>
      <c r="V23" s="743" t="s">
        <v>158</v>
      </c>
      <c r="W23" s="744"/>
      <c r="X23" s="743" t="s">
        <v>156</v>
      </c>
      <c r="Y23" s="744"/>
      <c r="Z23" s="743" t="s">
        <v>123</v>
      </c>
      <c r="AA23" s="460"/>
      <c r="AN23" s="682" t="s">
        <v>58</v>
      </c>
      <c r="AO23" s="682"/>
    </row>
    <row r="24" spans="2:41" s="2" customFormat="1" ht="22.05" customHeight="1">
      <c r="J24" s="740"/>
      <c r="K24" s="682"/>
      <c r="L24" s="682"/>
      <c r="M24" s="741"/>
      <c r="N24" s="428"/>
      <c r="O24" s="429"/>
      <c r="P24" s="429"/>
      <c r="Q24" s="752"/>
      <c r="R24" s="666"/>
      <c r="S24" s="662"/>
      <c r="T24" s="755"/>
      <c r="U24" s="756"/>
      <c r="V24" s="745"/>
      <c r="W24" s="746"/>
      <c r="X24" s="745"/>
      <c r="Y24" s="746"/>
      <c r="Z24" s="748"/>
      <c r="AA24" s="749"/>
      <c r="AN24" s="40"/>
      <c r="AO24" s="40"/>
    </row>
    <row r="25" spans="2:41" s="2" customFormat="1" ht="22.05" customHeight="1" thickBot="1">
      <c r="J25" s="742"/>
      <c r="K25" s="644"/>
      <c r="L25" s="644"/>
      <c r="M25" s="645"/>
      <c r="N25" s="758" t="s">
        <v>8</v>
      </c>
      <c r="O25" s="759"/>
      <c r="P25" s="760" t="s">
        <v>7</v>
      </c>
      <c r="Q25" s="664"/>
      <c r="R25" s="664"/>
      <c r="S25" s="664"/>
      <c r="T25" s="757"/>
      <c r="U25" s="757"/>
      <c r="V25" s="648"/>
      <c r="W25" s="747"/>
      <c r="X25" s="648"/>
      <c r="Y25" s="747"/>
      <c r="Z25" s="683"/>
      <c r="AA25" s="750"/>
      <c r="AN25" s="72" t="s">
        <v>56</v>
      </c>
      <c r="AO25" s="2" t="s">
        <v>54</v>
      </c>
    </row>
    <row r="26" spans="2:41" s="2" customFormat="1" ht="22.05" customHeight="1">
      <c r="D26" s="89"/>
      <c r="E26" s="89"/>
      <c r="J26" s="766"/>
      <c r="K26" s="767"/>
      <c r="L26" s="767"/>
      <c r="M26" s="768"/>
      <c r="N26" s="698"/>
      <c r="O26" s="699"/>
      <c r="P26" s="699"/>
      <c r="Q26" s="700"/>
      <c r="R26" s="701"/>
      <c r="S26" s="701"/>
      <c r="T26" s="769"/>
      <c r="U26" s="769"/>
      <c r="V26" s="761" t="str">
        <f>IF(N26="","",N26*P26*R26*0.034*$V$4)</f>
        <v/>
      </c>
      <c r="W26" s="761"/>
      <c r="X26" s="761" t="str">
        <f>IF(N26="","",IF(ISERROR(N26*P26*R26*0.034*$X$4),"-",N26*P26*R26*0.034*$X$4))</f>
        <v/>
      </c>
      <c r="Y26" s="761"/>
      <c r="Z26" s="761" t="str">
        <f>IF(N26="","",N26*P26*AN26)</f>
        <v/>
      </c>
      <c r="AA26" s="762"/>
      <c r="AD26" s="49"/>
      <c r="AN26" s="2">
        <f>IF(AO26="FALSE",R26,IF(T26="風除室",1/((1/R26)+0.1),0.5*R26+0.5*(1/((1/R26)+AO26))))</f>
        <v>0</v>
      </c>
      <c r="AO26" s="40" t="str">
        <f>IF(T26="","FALSE",IF(T26="雨戸",0.1,IF(T26="ｼｬｯﾀｰ",0.1,IF(T26="障子",0.18,IF(T26="風除室",0.1)))))</f>
        <v>FALSE</v>
      </c>
    </row>
    <row r="27" spans="2:41" s="2" customFormat="1" ht="22.05" customHeight="1">
      <c r="D27" s="89"/>
      <c r="E27" s="89"/>
      <c r="J27" s="763"/>
      <c r="K27" s="764"/>
      <c r="L27" s="764"/>
      <c r="M27" s="765"/>
      <c r="N27" s="714"/>
      <c r="O27" s="715"/>
      <c r="P27" s="716"/>
      <c r="Q27" s="717"/>
      <c r="R27" s="714"/>
      <c r="S27" s="717"/>
      <c r="T27" s="710"/>
      <c r="U27" s="711"/>
      <c r="V27" s="718" t="str">
        <f>IF(N27="","",N27*P27*R27*0.034*$V$4)</f>
        <v/>
      </c>
      <c r="W27" s="720"/>
      <c r="X27" s="718" t="str">
        <f>IF(N27="","",IF(ISERROR(N27*P27*R27*0.034*$X$4),"-",N27*P27*R27*0.034*$X$4))</f>
        <v/>
      </c>
      <c r="Y27" s="720"/>
      <c r="Z27" s="718" t="str">
        <f>IF(N27="","",N27*P27*AN27)</f>
        <v/>
      </c>
      <c r="AA27" s="719"/>
      <c r="AD27" s="49"/>
      <c r="AN27" s="2">
        <f>IF(AO27="FALSE",R27,IF(T27="風除室",1/((1/R27)+0.1),0.5*R27+0.5*(1/((1/R27)+AO27))))</f>
        <v>0</v>
      </c>
      <c r="AO27" s="40" t="str">
        <f>IF(T27="","FALSE",IF(T27="雨戸",0.1,IF(T27="ｼｬｯﾀｰ",0.1,IF(T27="障子",0.18,IF(T27="風除室",0.1)))))</f>
        <v>FALSE</v>
      </c>
    </row>
    <row r="28" spans="2:41" s="2" customFormat="1" ht="22.05" customHeight="1" thickBot="1">
      <c r="D28" s="89"/>
      <c r="E28" s="89"/>
      <c r="J28" s="770"/>
      <c r="K28" s="771"/>
      <c r="L28" s="771"/>
      <c r="M28" s="772"/>
      <c r="N28" s="729"/>
      <c r="O28" s="730"/>
      <c r="P28" s="730"/>
      <c r="Q28" s="731"/>
      <c r="R28" s="732"/>
      <c r="S28" s="732"/>
      <c r="T28" s="677"/>
      <c r="U28" s="677"/>
      <c r="V28" s="773" t="str">
        <f>IF(N28="","",N28*P28*R28*0.034*$V$4)</f>
        <v/>
      </c>
      <c r="W28" s="773"/>
      <c r="X28" s="773" t="str">
        <f>IF(N28="","",IF(ISERROR(N28*P28*R28*0.034*$X$4),"-",N28*P28*R28*0.034*$X$4))</f>
        <v/>
      </c>
      <c r="Y28" s="773"/>
      <c r="Z28" s="773" t="str">
        <f>IF(N28="","",N28*P28*AN28)</f>
        <v/>
      </c>
      <c r="AA28" s="774"/>
      <c r="AD28" s="49"/>
      <c r="AN28" s="2">
        <f>IF(AO28="FALSE",R28,IF(T28="風除室",1/((1/R28)+0.1),0.5*R28+0.5*(1/((1/R28)+AO28))))</f>
        <v>0</v>
      </c>
      <c r="AO28" s="40" t="str">
        <f>IF(T28="","FALSE",IF(T28="雨戸",0.1,IF(T28="ｼｬｯﾀｰ",0.1,IF(T28="障子",0.18,IF(T28="風除室",0.1)))))</f>
        <v>FALSE</v>
      </c>
    </row>
    <row r="29" spans="2:41" s="2" customFormat="1" ht="22.05" customHeight="1" thickBot="1">
      <c r="J29" s="635" t="s">
        <v>75</v>
      </c>
      <c r="K29" s="636"/>
      <c r="L29" s="636"/>
      <c r="M29" s="636"/>
      <c r="N29" s="636"/>
      <c r="O29" s="636"/>
      <c r="P29" s="636"/>
      <c r="Q29" s="636"/>
      <c r="R29" s="636"/>
      <c r="S29" s="636"/>
      <c r="T29" s="636"/>
      <c r="U29" s="637"/>
      <c r="V29" s="725">
        <f>SUM(V26:W28)</f>
        <v>0</v>
      </c>
      <c r="W29" s="725"/>
      <c r="X29" s="725">
        <f>SUM(X26:Y28)</f>
        <v>0</v>
      </c>
      <c r="Y29" s="725"/>
      <c r="Z29" s="725">
        <f>SUM(Z26:AA28)</f>
        <v>0</v>
      </c>
      <c r="AA29" s="726"/>
      <c r="AO29" s="40"/>
    </row>
    <row r="30" spans="2:41" s="2" customFormat="1" ht="10" customHeight="1">
      <c r="J30" s="26"/>
      <c r="K30" s="26"/>
      <c r="L30" s="26"/>
      <c r="M30" s="26"/>
      <c r="N30" s="26"/>
      <c r="O30" s="26"/>
      <c r="P30" s="26"/>
      <c r="Q30" s="26"/>
      <c r="R30" s="26"/>
      <c r="S30" s="26"/>
      <c r="T30" s="26"/>
      <c r="U30" s="26"/>
      <c r="V30" s="73"/>
      <c r="W30" s="73"/>
      <c r="X30" s="73"/>
      <c r="Y30" s="73"/>
      <c r="Z30" s="73"/>
      <c r="AA30" s="73"/>
      <c r="AO30" s="40"/>
    </row>
    <row r="31" spans="2:41" s="2" customFormat="1" ht="22.05" customHeight="1" thickBot="1">
      <c r="J31" s="4" t="s">
        <v>15</v>
      </c>
      <c r="K31" s="4"/>
      <c r="L31" s="4"/>
      <c r="AO31" s="40"/>
    </row>
    <row r="32" spans="2:41" s="2" customFormat="1" ht="22.05" customHeight="1">
      <c r="J32" s="738" t="s">
        <v>0</v>
      </c>
      <c r="K32" s="739"/>
      <c r="L32" s="743" t="s">
        <v>159</v>
      </c>
      <c r="M32" s="744"/>
      <c r="N32" s="743" t="s">
        <v>160</v>
      </c>
      <c r="O32" s="744"/>
      <c r="P32" s="780" t="s">
        <v>161</v>
      </c>
      <c r="Q32" s="781"/>
      <c r="R32" s="665" t="s">
        <v>154</v>
      </c>
      <c r="S32" s="660"/>
      <c r="T32" s="665" t="s">
        <v>158</v>
      </c>
      <c r="U32" s="660"/>
      <c r="V32" s="665" t="s">
        <v>156</v>
      </c>
      <c r="W32" s="660"/>
      <c r="X32" s="665" t="s">
        <v>123</v>
      </c>
      <c r="Y32" s="686"/>
      <c r="AO32" s="40"/>
    </row>
    <row r="33" spans="2:41" s="2" customFormat="1" ht="22.05" customHeight="1">
      <c r="J33" s="740"/>
      <c r="K33" s="741"/>
      <c r="L33" s="745"/>
      <c r="M33" s="746"/>
      <c r="N33" s="745"/>
      <c r="O33" s="746"/>
      <c r="P33" s="782"/>
      <c r="Q33" s="783"/>
      <c r="R33" s="662"/>
      <c r="S33" s="662"/>
      <c r="T33" s="666"/>
      <c r="U33" s="662"/>
      <c r="V33" s="666"/>
      <c r="W33" s="662"/>
      <c r="X33" s="662"/>
      <c r="Y33" s="687"/>
      <c r="AO33" s="40"/>
    </row>
    <row r="34" spans="2:41" s="2" customFormat="1" ht="22.05" customHeight="1" thickBot="1">
      <c r="J34" s="742"/>
      <c r="K34" s="645"/>
      <c r="L34" s="648"/>
      <c r="M34" s="747"/>
      <c r="N34" s="648"/>
      <c r="O34" s="747"/>
      <c r="P34" s="784"/>
      <c r="Q34" s="785"/>
      <c r="R34" s="664"/>
      <c r="S34" s="664"/>
      <c r="T34" s="664"/>
      <c r="U34" s="664"/>
      <c r="V34" s="664"/>
      <c r="W34" s="664"/>
      <c r="X34" s="664"/>
      <c r="Y34" s="688"/>
    </row>
    <row r="35" spans="2:41" s="2" customFormat="1" ht="22.05" customHeight="1">
      <c r="J35" s="696"/>
      <c r="K35" s="775"/>
      <c r="L35" s="776"/>
      <c r="M35" s="777"/>
      <c r="N35" s="776"/>
      <c r="O35" s="777"/>
      <c r="P35" s="778" t="str">
        <f>IF(L35="","",L35-N35)</f>
        <v/>
      </c>
      <c r="Q35" s="779"/>
      <c r="R35" s="701" t="str">
        <f>IF(L35="","",ROUND(部位Ｕ計算!$H$50,3))</f>
        <v/>
      </c>
      <c r="S35" s="701"/>
      <c r="T35" s="705" t="str">
        <f>IF(P35="","",P35*R35*0.034*$V$4)</f>
        <v/>
      </c>
      <c r="U35" s="705"/>
      <c r="V35" s="718" t="str">
        <f>IF(P35="","",IF(ISERROR(P35*R35*0.034*$X$4),"-",P35*R35*0.034*$X$4))</f>
        <v/>
      </c>
      <c r="W35" s="720"/>
      <c r="X35" s="761" t="str">
        <f>IF(R35="","",R35*P35)</f>
        <v/>
      </c>
      <c r="Y35" s="762"/>
      <c r="AD35" s="49"/>
      <c r="AE35" s="49"/>
      <c r="AF35" s="49"/>
    </row>
    <row r="36" spans="2:41" s="2" customFormat="1" ht="22.05" customHeight="1">
      <c r="J36" s="671"/>
      <c r="K36" s="713"/>
      <c r="L36" s="714"/>
      <c r="M36" s="717"/>
      <c r="N36" s="714"/>
      <c r="O36" s="717"/>
      <c r="P36" s="786" t="str">
        <f t="shared" ref="P36:P37" si="11">IF(L36="","",L36-N36)</f>
        <v/>
      </c>
      <c r="Q36" s="787"/>
      <c r="R36" s="714" t="str">
        <f>IF(L36="","",ROUND(部位Ｕ計算!$H$50,3))</f>
        <v/>
      </c>
      <c r="S36" s="717"/>
      <c r="T36" s="718" t="str">
        <f t="shared" ref="T36:T39" si="12">IF(P36="","",P36*R36*0.034*$V$4)</f>
        <v/>
      </c>
      <c r="U36" s="720"/>
      <c r="V36" s="718" t="str">
        <f t="shared" ref="V36:V39" si="13">IF(P36="","",IF(ISERROR(P36*R36*0.034*$X$4),"-",P36*R36*0.034*$X$4))</f>
        <v/>
      </c>
      <c r="W36" s="720"/>
      <c r="X36" s="718" t="str">
        <f t="shared" ref="X36:X39" si="14">IF(R36="","",R36*P36)</f>
        <v/>
      </c>
      <c r="Y36" s="719"/>
      <c r="AD36" s="49"/>
      <c r="AE36" s="49"/>
      <c r="AF36" s="49"/>
    </row>
    <row r="37" spans="2:41" s="2" customFormat="1" ht="22.05" customHeight="1">
      <c r="J37" s="671"/>
      <c r="K37" s="713"/>
      <c r="L37" s="714"/>
      <c r="M37" s="717"/>
      <c r="N37" s="714"/>
      <c r="O37" s="717"/>
      <c r="P37" s="786" t="str">
        <f t="shared" si="11"/>
        <v/>
      </c>
      <c r="Q37" s="787"/>
      <c r="R37" s="714" t="str">
        <f>IF(L37="","",ROUND(部位Ｕ計算!$H$50,3))</f>
        <v/>
      </c>
      <c r="S37" s="717"/>
      <c r="T37" s="718" t="str">
        <f t="shared" si="12"/>
        <v/>
      </c>
      <c r="U37" s="720"/>
      <c r="V37" s="718" t="str">
        <f t="shared" si="13"/>
        <v/>
      </c>
      <c r="W37" s="720"/>
      <c r="X37" s="718" t="str">
        <f t="shared" si="14"/>
        <v/>
      </c>
      <c r="Y37" s="719"/>
      <c r="AD37" s="49"/>
      <c r="AE37" s="49"/>
      <c r="AF37" s="49"/>
    </row>
    <row r="38" spans="2:41" s="2" customFormat="1" ht="22.05" customHeight="1">
      <c r="J38" s="671"/>
      <c r="K38" s="713"/>
      <c r="L38" s="714"/>
      <c r="M38" s="717"/>
      <c r="N38" s="714"/>
      <c r="O38" s="717"/>
      <c r="P38" s="786" t="str">
        <f>IF(L38="","",L38-N38)</f>
        <v/>
      </c>
      <c r="Q38" s="787"/>
      <c r="R38" s="714" t="str">
        <f>IF(L38="","",ROUND(部位Ｕ計算!$H$50,3))</f>
        <v/>
      </c>
      <c r="S38" s="717"/>
      <c r="T38" s="705" t="str">
        <f t="shared" si="12"/>
        <v/>
      </c>
      <c r="U38" s="705"/>
      <c r="V38" s="718" t="str">
        <f t="shared" si="13"/>
        <v/>
      </c>
      <c r="W38" s="720"/>
      <c r="X38" s="705" t="str">
        <f t="shared" si="14"/>
        <v/>
      </c>
      <c r="Y38" s="706"/>
      <c r="AD38" s="49"/>
      <c r="AE38" s="49"/>
      <c r="AF38" s="49"/>
    </row>
    <row r="39" spans="2:41" s="2" customFormat="1" ht="22.05" customHeight="1" thickBot="1">
      <c r="J39" s="727"/>
      <c r="K39" s="798"/>
      <c r="L39" s="799"/>
      <c r="M39" s="800"/>
      <c r="N39" s="799"/>
      <c r="O39" s="800"/>
      <c r="P39" s="801" t="str">
        <f>IF(L39="","",L39-N39)</f>
        <v/>
      </c>
      <c r="Q39" s="802"/>
      <c r="R39" s="799" t="str">
        <f>IF(L39="","",ROUND(部位Ｕ計算!$H$50,3))</f>
        <v/>
      </c>
      <c r="S39" s="800"/>
      <c r="T39" s="723" t="str">
        <f t="shared" si="12"/>
        <v/>
      </c>
      <c r="U39" s="723"/>
      <c r="V39" s="803" t="str">
        <f t="shared" si="13"/>
        <v/>
      </c>
      <c r="W39" s="804"/>
      <c r="X39" s="723" t="str">
        <f t="shared" si="14"/>
        <v/>
      </c>
      <c r="Y39" s="724"/>
      <c r="AD39" s="49"/>
      <c r="AE39" s="49"/>
      <c r="AF39" s="49"/>
    </row>
    <row r="40" spans="2:41" s="2" customFormat="1" ht="22.05" customHeight="1" thickBot="1">
      <c r="J40" s="635" t="s">
        <v>69</v>
      </c>
      <c r="K40" s="636"/>
      <c r="L40" s="636"/>
      <c r="M40" s="636"/>
      <c r="N40" s="636"/>
      <c r="O40" s="636"/>
      <c r="P40" s="636"/>
      <c r="Q40" s="636"/>
      <c r="R40" s="636"/>
      <c r="S40" s="636"/>
      <c r="T40" s="725">
        <f>SUM(T35:U39)</f>
        <v>0</v>
      </c>
      <c r="U40" s="725"/>
      <c r="V40" s="725">
        <f>IF(共通条件・結果!AA7="８地域","-",SUM(V35:W39))</f>
        <v>0</v>
      </c>
      <c r="W40" s="725"/>
      <c r="X40" s="725">
        <f>SUM(X35:Y39)</f>
        <v>0</v>
      </c>
      <c r="Y40" s="726"/>
    </row>
    <row r="41" spans="2:41" s="2" customFormat="1" ht="11.95">
      <c r="J41" s="74" t="s">
        <v>168</v>
      </c>
    </row>
    <row r="42" spans="2:41" s="2" customFormat="1" ht="22.05" customHeight="1" thickBot="1">
      <c r="B42" s="4" t="s">
        <v>192</v>
      </c>
    </row>
    <row r="43" spans="2:41" s="2" customFormat="1" ht="22.05" customHeight="1">
      <c r="B43" s="788" t="s">
        <v>193</v>
      </c>
      <c r="C43" s="789"/>
      <c r="D43" s="444" t="s">
        <v>37</v>
      </c>
      <c r="E43" s="445"/>
      <c r="F43" s="445"/>
      <c r="G43" s="445"/>
      <c r="H43" s="445"/>
      <c r="I43" s="445"/>
      <c r="J43" s="480"/>
      <c r="K43" s="68"/>
      <c r="L43" s="794">
        <f>Q43+U43+Y43</f>
        <v>0</v>
      </c>
      <c r="M43" s="794"/>
      <c r="N43" s="794"/>
      <c r="O43" s="68" t="s">
        <v>22</v>
      </c>
      <c r="P43" s="11" t="s">
        <v>21</v>
      </c>
      <c r="Q43" s="795">
        <f>D8*F8+D9*F9+D10*F10+D11*F11+D12*F12+D13*F13+D14*F14+D15*F15+D16*F16+D17*F17+D18*F18+D19*F19</f>
        <v>0</v>
      </c>
      <c r="R43" s="795"/>
      <c r="S43" s="75" t="s">
        <v>23</v>
      </c>
      <c r="T43" s="75" t="s">
        <v>20</v>
      </c>
      <c r="U43" s="796">
        <f>N26*P26+N27*P27+N28*P28</f>
        <v>0</v>
      </c>
      <c r="V43" s="796"/>
      <c r="W43" s="75" t="s">
        <v>23</v>
      </c>
      <c r="X43" s="75" t="s">
        <v>1</v>
      </c>
      <c r="Y43" s="668">
        <f>SUM(P35:Q39)</f>
        <v>0</v>
      </c>
      <c r="Z43" s="668"/>
      <c r="AA43" s="76" t="s">
        <v>17</v>
      </c>
    </row>
    <row r="44" spans="2:41" s="2" customFormat="1" ht="22.05" customHeight="1">
      <c r="B44" s="790"/>
      <c r="C44" s="791"/>
      <c r="D44" s="483" t="s">
        <v>47</v>
      </c>
      <c r="E44" s="484"/>
      <c r="F44" s="484"/>
      <c r="G44" s="484"/>
      <c r="H44" s="484"/>
      <c r="I44" s="484"/>
      <c r="J44" s="485"/>
      <c r="K44" s="71"/>
      <c r="L44" s="71"/>
      <c r="M44" s="71"/>
      <c r="N44" s="71"/>
      <c r="O44" s="71"/>
      <c r="P44" s="71"/>
      <c r="Q44" s="71"/>
      <c r="R44" s="71"/>
      <c r="S44" s="71"/>
      <c r="T44" s="71"/>
      <c r="U44" s="71"/>
      <c r="V44" s="71"/>
      <c r="W44" s="806">
        <f>V20+V29+T40</f>
        <v>0</v>
      </c>
      <c r="X44" s="806"/>
      <c r="Y44" s="806"/>
      <c r="Z44" s="807" t="s">
        <v>126</v>
      </c>
      <c r="AA44" s="808"/>
    </row>
    <row r="45" spans="2:41" s="2" customFormat="1" ht="22.05" customHeight="1">
      <c r="B45" s="790"/>
      <c r="C45" s="791"/>
      <c r="D45" s="483" t="s">
        <v>48</v>
      </c>
      <c r="E45" s="484"/>
      <c r="F45" s="484"/>
      <c r="G45" s="484"/>
      <c r="H45" s="484"/>
      <c r="I45" s="484"/>
      <c r="J45" s="485"/>
      <c r="K45" s="71"/>
      <c r="L45" s="71"/>
      <c r="M45" s="71"/>
      <c r="N45" s="71"/>
      <c r="O45" s="71"/>
      <c r="P45" s="71"/>
      <c r="Q45" s="71"/>
      <c r="R45" s="71"/>
      <c r="S45" s="71"/>
      <c r="T45" s="71"/>
      <c r="U45" s="71"/>
      <c r="V45" s="71"/>
      <c r="W45" s="806">
        <f>IF(共通条件・結果!AA7="８地域","-",$X$20+$X$29+$V$40)</f>
        <v>0</v>
      </c>
      <c r="X45" s="806"/>
      <c r="Y45" s="806"/>
      <c r="Z45" s="807" t="s">
        <v>126</v>
      </c>
      <c r="AA45" s="808"/>
    </row>
    <row r="46" spans="2:41" s="2" customFormat="1" ht="22.05" customHeight="1" thickBot="1">
      <c r="B46" s="792"/>
      <c r="C46" s="793"/>
      <c r="D46" s="466" t="s">
        <v>18</v>
      </c>
      <c r="E46" s="467"/>
      <c r="F46" s="467"/>
      <c r="G46" s="467"/>
      <c r="H46" s="467"/>
      <c r="I46" s="467"/>
      <c r="J46" s="468"/>
      <c r="K46" s="69"/>
      <c r="L46" s="69"/>
      <c r="M46" s="69"/>
      <c r="N46" s="69"/>
      <c r="O46" s="69"/>
      <c r="P46" s="69"/>
      <c r="Q46" s="69"/>
      <c r="R46" s="69"/>
      <c r="S46" s="69"/>
      <c r="T46" s="69"/>
      <c r="U46" s="69"/>
      <c r="V46" s="69"/>
      <c r="W46" s="805">
        <f>Z20+Z29+X40</f>
        <v>0</v>
      </c>
      <c r="X46" s="805"/>
      <c r="Y46" s="805"/>
      <c r="Z46" s="70" t="s">
        <v>19</v>
      </c>
      <c r="AA46" s="77"/>
    </row>
    <row r="47" spans="2:41" s="2" customFormat="1" ht="22.05" customHeight="1"/>
    <row r="48" spans="2:41" s="2" customFormat="1" ht="22.05" customHeight="1"/>
    <row r="49" s="2" customFormat="1" ht="22.05" customHeight="1"/>
    <row r="50" s="2" customFormat="1" ht="22.05" customHeight="1"/>
    <row r="51" s="2" customFormat="1" ht="22.05" customHeight="1"/>
    <row r="52" s="2" customFormat="1" ht="22.05" customHeight="1"/>
    <row r="53" s="2" customFormat="1" ht="22.05" customHeight="1"/>
    <row r="54" s="2" customFormat="1" ht="22.05" customHeight="1"/>
    <row r="55" s="2" customFormat="1" ht="22.05" customHeight="1"/>
    <row r="56" s="2" customFormat="1" ht="22.05" customHeight="1"/>
    <row r="57" s="2" customFormat="1" ht="22.05" customHeight="1"/>
    <row r="58" s="2" customFormat="1" ht="22.05" customHeight="1"/>
    <row r="59" s="2" customFormat="1" ht="22.05" customHeight="1"/>
    <row r="60" s="2" customFormat="1" ht="22.05" customHeight="1"/>
    <row r="61" s="2" customFormat="1" ht="22.05" customHeight="1"/>
    <row r="62" s="2" customFormat="1" ht="22.05" customHeight="1"/>
    <row r="63" s="2" customFormat="1" ht="25" customHeight="1"/>
    <row r="64" s="2" customFormat="1" ht="25" customHeight="1"/>
    <row r="65" s="2" customFormat="1" ht="25" customHeight="1"/>
    <row r="66" s="2" customFormat="1" ht="25" customHeight="1"/>
    <row r="67" s="2" customFormat="1" ht="25" customHeight="1"/>
    <row r="68" s="2" customFormat="1" ht="25" customHeight="1"/>
    <row r="69" s="2" customFormat="1" ht="25" customHeight="1"/>
    <row r="70" s="2" customFormat="1" ht="25" customHeight="1"/>
    <row r="71" s="2" customFormat="1" ht="25" customHeight="1"/>
    <row r="72" s="2" customFormat="1" ht="25" customHeight="1"/>
    <row r="73" s="2" customFormat="1" ht="25" customHeight="1"/>
    <row r="74" s="2" customFormat="1" ht="25" customHeight="1"/>
    <row r="75" s="2" customFormat="1" ht="25" customHeight="1"/>
    <row r="76" s="2" customFormat="1" ht="25" customHeight="1"/>
    <row r="77" s="2" customFormat="1" ht="25" customHeight="1"/>
    <row r="78" s="2" customFormat="1" ht="25" customHeight="1"/>
    <row r="79" s="2" customFormat="1" ht="25" customHeight="1"/>
    <row r="80" s="2" customFormat="1" ht="25" customHeight="1"/>
    <row r="81" s="2" customFormat="1" ht="25" customHeight="1"/>
    <row r="82" s="2" customFormat="1" ht="25" customHeight="1"/>
    <row r="83" s="2" customFormat="1" ht="25" customHeight="1"/>
    <row r="84" s="2" customFormat="1" ht="25" customHeight="1"/>
    <row r="85" s="2" customFormat="1" ht="25" customHeight="1"/>
    <row r="86" s="2" customFormat="1" ht="25" customHeight="1"/>
    <row r="87" s="2" customFormat="1" ht="25" customHeight="1"/>
    <row r="88" s="2" customFormat="1" ht="25" customHeight="1"/>
    <row r="89" s="2" customFormat="1" ht="25" customHeight="1"/>
    <row r="90" s="2" customFormat="1" ht="25" customHeight="1"/>
    <row r="91" s="2" customFormat="1" ht="25" customHeight="1"/>
    <row r="92" s="2" customFormat="1" ht="25" customHeight="1"/>
    <row r="93" s="2" customFormat="1" ht="25" customHeight="1"/>
    <row r="94" s="2" customFormat="1" ht="25" customHeight="1"/>
    <row r="95" s="2" customFormat="1" ht="25" customHeight="1"/>
    <row r="96" s="3" customFormat="1" ht="25" customHeight="1"/>
    <row r="97" s="3" customFormat="1" ht="25" customHeight="1"/>
    <row r="98" ht="25" customHeight="1"/>
    <row r="99" ht="25" customHeight="1"/>
    <row r="100" ht="25" customHeight="1"/>
    <row r="101" ht="25" customHeight="1"/>
    <row r="102" ht="25" customHeight="1"/>
    <row r="103" ht="25" customHeight="1"/>
    <row r="104" ht="25" customHeight="1"/>
    <row r="105" ht="25" customHeight="1"/>
    <row r="106" ht="25" customHeight="1"/>
    <row r="107" ht="25" customHeight="1"/>
    <row r="108" ht="25" customHeight="1"/>
  </sheetData>
  <sheetProtection algorithmName="SHA-512" hashValue="a+LXlCJcKpqDdci6a/s9ufaKmGMzUAoh56KAkfqJDa+BViq4JMXBzZ33j9eWv9a8H/JmOhrv74BQ2spTaHD+MA==" saltValue="kaP5PlxSL7L/5KQKO7juZQ==" spinCount="100000" sheet="1" objects="1" scenarios="1" selectLockedCells="1"/>
  <mergeCells count="289">
    <mergeCell ref="D44:J44"/>
    <mergeCell ref="W44:Y44"/>
    <mergeCell ref="Z44:AA44"/>
    <mergeCell ref="D45:J45"/>
    <mergeCell ref="W45:Y45"/>
    <mergeCell ref="Z45:AA45"/>
    <mergeCell ref="J40:S40"/>
    <mergeCell ref="T40:U40"/>
    <mergeCell ref="V40:W40"/>
    <mergeCell ref="X40:Y40"/>
    <mergeCell ref="B43:C46"/>
    <mergeCell ref="D43:J43"/>
    <mergeCell ref="L43:N43"/>
    <mergeCell ref="Q43:R43"/>
    <mergeCell ref="U43:V43"/>
    <mergeCell ref="Y43:Z43"/>
    <mergeCell ref="V38:W38"/>
    <mergeCell ref="X38:Y38"/>
    <mergeCell ref="J39:K39"/>
    <mergeCell ref="L39:M39"/>
    <mergeCell ref="N39:O39"/>
    <mergeCell ref="P39:Q39"/>
    <mergeCell ref="R39:S39"/>
    <mergeCell ref="T39:U39"/>
    <mergeCell ref="V39:W39"/>
    <mergeCell ref="X39:Y39"/>
    <mergeCell ref="J38:K38"/>
    <mergeCell ref="L38:M38"/>
    <mergeCell ref="N38:O38"/>
    <mergeCell ref="P38:Q38"/>
    <mergeCell ref="R38:S38"/>
    <mergeCell ref="T38:U38"/>
    <mergeCell ref="D46:J46"/>
    <mergeCell ref="W46:Y46"/>
    <mergeCell ref="V36:W36"/>
    <mergeCell ref="X36:Y36"/>
    <mergeCell ref="J37:K37"/>
    <mergeCell ref="L37:M37"/>
    <mergeCell ref="N37:O37"/>
    <mergeCell ref="P37:Q37"/>
    <mergeCell ref="R37:S37"/>
    <mergeCell ref="T37:U37"/>
    <mergeCell ref="V37:W37"/>
    <mergeCell ref="X37:Y37"/>
    <mergeCell ref="J36:K36"/>
    <mergeCell ref="L36:M36"/>
    <mergeCell ref="N36:O36"/>
    <mergeCell ref="P36:Q36"/>
    <mergeCell ref="R36:S36"/>
    <mergeCell ref="T36:U36"/>
    <mergeCell ref="J35:K35"/>
    <mergeCell ref="L35:M35"/>
    <mergeCell ref="N35:O35"/>
    <mergeCell ref="P35:Q35"/>
    <mergeCell ref="R35:S35"/>
    <mergeCell ref="T35:U35"/>
    <mergeCell ref="V35:W35"/>
    <mergeCell ref="X35:Y35"/>
    <mergeCell ref="J32:K34"/>
    <mergeCell ref="L32:M34"/>
    <mergeCell ref="N32:O34"/>
    <mergeCell ref="P32:Q34"/>
    <mergeCell ref="R32:S34"/>
    <mergeCell ref="T32:U34"/>
    <mergeCell ref="Z28:AA28"/>
    <mergeCell ref="V29:W29"/>
    <mergeCell ref="X29:Y29"/>
    <mergeCell ref="Z29:AA29"/>
    <mergeCell ref="V27:W27"/>
    <mergeCell ref="X27:Y27"/>
    <mergeCell ref="Z27:AA27"/>
    <mergeCell ref="V32:W34"/>
    <mergeCell ref="X32:Y34"/>
    <mergeCell ref="J28:M28"/>
    <mergeCell ref="N28:O28"/>
    <mergeCell ref="P28:Q28"/>
    <mergeCell ref="V26:W26"/>
    <mergeCell ref="X26:Y26"/>
    <mergeCell ref="V28:W28"/>
    <mergeCell ref="X28:Y28"/>
    <mergeCell ref="R28:S28"/>
    <mergeCell ref="T28:U28"/>
    <mergeCell ref="Z26:AA26"/>
    <mergeCell ref="J27:M27"/>
    <mergeCell ref="N27:O27"/>
    <mergeCell ref="P27:Q27"/>
    <mergeCell ref="AN23:AO23"/>
    <mergeCell ref="J26:M26"/>
    <mergeCell ref="N26:O26"/>
    <mergeCell ref="P26:Q26"/>
    <mergeCell ref="R26:S26"/>
    <mergeCell ref="T26:U26"/>
    <mergeCell ref="R27:S27"/>
    <mergeCell ref="T27:U27"/>
    <mergeCell ref="AN21:AO21"/>
    <mergeCell ref="J23:M25"/>
    <mergeCell ref="V23:W25"/>
    <mergeCell ref="X23:Y25"/>
    <mergeCell ref="Z23:AA25"/>
    <mergeCell ref="N23:Q24"/>
    <mergeCell ref="R23:S25"/>
    <mergeCell ref="T23:U25"/>
    <mergeCell ref="N25:O25"/>
    <mergeCell ref="P25:Q25"/>
    <mergeCell ref="T19:U19"/>
    <mergeCell ref="V19:W19"/>
    <mergeCell ref="X19:Y19"/>
    <mergeCell ref="Z19:AA19"/>
    <mergeCell ref="B20:U20"/>
    <mergeCell ref="V20:W20"/>
    <mergeCell ref="X20:Y20"/>
    <mergeCell ref="Z20:AA20"/>
    <mergeCell ref="Z18:AA18"/>
    <mergeCell ref="B19:C19"/>
    <mergeCell ref="D19:E19"/>
    <mergeCell ref="F19:G19"/>
    <mergeCell ref="H19:I19"/>
    <mergeCell ref="J19:K19"/>
    <mergeCell ref="L19:M19"/>
    <mergeCell ref="N19:O19"/>
    <mergeCell ref="P19:Q19"/>
    <mergeCell ref="R19:S19"/>
    <mergeCell ref="N18:O18"/>
    <mergeCell ref="P18:Q18"/>
    <mergeCell ref="R18:S18"/>
    <mergeCell ref="T18:U18"/>
    <mergeCell ref="V18:W18"/>
    <mergeCell ref="X18:Y18"/>
    <mergeCell ref="T17:U17"/>
    <mergeCell ref="V17:W17"/>
    <mergeCell ref="X17:Y17"/>
    <mergeCell ref="Z17:AA17"/>
    <mergeCell ref="B18:C18"/>
    <mergeCell ref="D18:E18"/>
    <mergeCell ref="F18:G18"/>
    <mergeCell ref="H18:I18"/>
    <mergeCell ref="J18:K18"/>
    <mergeCell ref="L18:M18"/>
    <mergeCell ref="B17:C17"/>
    <mergeCell ref="D17:E17"/>
    <mergeCell ref="F17:G17"/>
    <mergeCell ref="H17:I17"/>
    <mergeCell ref="J17:K17"/>
    <mergeCell ref="L17:M17"/>
    <mergeCell ref="N17:O17"/>
    <mergeCell ref="P17:Q17"/>
    <mergeCell ref="R17:S17"/>
    <mergeCell ref="T15:U15"/>
    <mergeCell ref="V15:W15"/>
    <mergeCell ref="X15:Y15"/>
    <mergeCell ref="Z15:AA15"/>
    <mergeCell ref="B16:C16"/>
    <mergeCell ref="D16:E16"/>
    <mergeCell ref="F16:G16"/>
    <mergeCell ref="H16:I16"/>
    <mergeCell ref="J16:K16"/>
    <mergeCell ref="L16:M16"/>
    <mergeCell ref="Z16:AA16"/>
    <mergeCell ref="N16:O16"/>
    <mergeCell ref="P16:Q16"/>
    <mergeCell ref="R16:S16"/>
    <mergeCell ref="T16:U16"/>
    <mergeCell ref="V16:W16"/>
    <mergeCell ref="X16:Y16"/>
    <mergeCell ref="B15:C15"/>
    <mergeCell ref="D15:E15"/>
    <mergeCell ref="F15:G15"/>
    <mergeCell ref="H15:I15"/>
    <mergeCell ref="J15:K15"/>
    <mergeCell ref="L15:M15"/>
    <mergeCell ref="N15:O15"/>
    <mergeCell ref="P15:Q15"/>
    <mergeCell ref="R15:S15"/>
    <mergeCell ref="T13:U13"/>
    <mergeCell ref="V13:W13"/>
    <mergeCell ref="X13:Y13"/>
    <mergeCell ref="Z13:AA13"/>
    <mergeCell ref="B14:C14"/>
    <mergeCell ref="D14:E14"/>
    <mergeCell ref="F14:G14"/>
    <mergeCell ref="H14:I14"/>
    <mergeCell ref="J14:K14"/>
    <mergeCell ref="L14:M14"/>
    <mergeCell ref="Z14:AA14"/>
    <mergeCell ref="N14:O14"/>
    <mergeCell ref="P14:Q14"/>
    <mergeCell ref="R14:S14"/>
    <mergeCell ref="T14:U14"/>
    <mergeCell ref="V14:W14"/>
    <mergeCell ref="X14:Y14"/>
    <mergeCell ref="B13:C13"/>
    <mergeCell ref="D13:E13"/>
    <mergeCell ref="F13:G13"/>
    <mergeCell ref="H13:I13"/>
    <mergeCell ref="J13:K13"/>
    <mergeCell ref="L13:M13"/>
    <mergeCell ref="N13:O13"/>
    <mergeCell ref="P13:Q13"/>
    <mergeCell ref="R13:S13"/>
    <mergeCell ref="T11:U11"/>
    <mergeCell ref="V11:W11"/>
    <mergeCell ref="X11:Y11"/>
    <mergeCell ref="Z11:AA11"/>
    <mergeCell ref="B12:C12"/>
    <mergeCell ref="D12:E12"/>
    <mergeCell ref="F12:G12"/>
    <mergeCell ref="H12:I12"/>
    <mergeCell ref="J12:K12"/>
    <mergeCell ref="L12:M12"/>
    <mergeCell ref="Z12:AA12"/>
    <mergeCell ref="N12:O12"/>
    <mergeCell ref="P12:Q12"/>
    <mergeCell ref="R12:S12"/>
    <mergeCell ref="T12:U12"/>
    <mergeCell ref="V12:W12"/>
    <mergeCell ref="X12:Y12"/>
    <mergeCell ref="B11:C11"/>
    <mergeCell ref="D11:E11"/>
    <mergeCell ref="F11:G11"/>
    <mergeCell ref="H11:I11"/>
    <mergeCell ref="J11:K11"/>
    <mergeCell ref="L11:M11"/>
    <mergeCell ref="N11:O11"/>
    <mergeCell ref="P11:Q11"/>
    <mergeCell ref="R11:S11"/>
    <mergeCell ref="X9:Y9"/>
    <mergeCell ref="Z9:AA9"/>
    <mergeCell ref="B10:C10"/>
    <mergeCell ref="D10:E10"/>
    <mergeCell ref="F10:G10"/>
    <mergeCell ref="H10:I10"/>
    <mergeCell ref="J10:K10"/>
    <mergeCell ref="L10:M10"/>
    <mergeCell ref="Z10:AA10"/>
    <mergeCell ref="N10:O10"/>
    <mergeCell ref="P10:Q10"/>
    <mergeCell ref="R10:S10"/>
    <mergeCell ref="T10:U10"/>
    <mergeCell ref="V10:W10"/>
    <mergeCell ref="X10:Y10"/>
    <mergeCell ref="R9:S9"/>
    <mergeCell ref="T9:U9"/>
    <mergeCell ref="V9:W9"/>
    <mergeCell ref="N8:O8"/>
    <mergeCell ref="P8:Q8"/>
    <mergeCell ref="R8:S8"/>
    <mergeCell ref="T8:U8"/>
    <mergeCell ref="V8:W8"/>
    <mergeCell ref="X8:Y8"/>
    <mergeCell ref="B8:C8"/>
    <mergeCell ref="D8:E8"/>
    <mergeCell ref="F8:G8"/>
    <mergeCell ref="H8:I8"/>
    <mergeCell ref="J8:K8"/>
    <mergeCell ref="L8:M8"/>
    <mergeCell ref="AD6:AE6"/>
    <mergeCell ref="AH6:AI6"/>
    <mergeCell ref="AK6:AL6"/>
    <mergeCell ref="AN6:AO6"/>
    <mergeCell ref="P7:Q7"/>
    <mergeCell ref="R7:S7"/>
    <mergeCell ref="T7:U7"/>
    <mergeCell ref="V5:W7"/>
    <mergeCell ref="X5:Y7"/>
    <mergeCell ref="Z5:AA7"/>
    <mergeCell ref="J29:U29"/>
    <mergeCell ref="D6:E7"/>
    <mergeCell ref="F6:G7"/>
    <mergeCell ref="N6:O7"/>
    <mergeCell ref="P6:U6"/>
    <mergeCell ref="B2:AA2"/>
    <mergeCell ref="R4:U4"/>
    <mergeCell ref="V4:W4"/>
    <mergeCell ref="X4:Y4"/>
    <mergeCell ref="B5:C7"/>
    <mergeCell ref="D5:G5"/>
    <mergeCell ref="H5:I7"/>
    <mergeCell ref="J5:K7"/>
    <mergeCell ref="L5:M7"/>
    <mergeCell ref="N5:U5"/>
    <mergeCell ref="Z8:AA8"/>
    <mergeCell ref="B9:C9"/>
    <mergeCell ref="D9:E9"/>
    <mergeCell ref="F9:G9"/>
    <mergeCell ref="H9:I9"/>
    <mergeCell ref="J9:K9"/>
    <mergeCell ref="L9:M9"/>
    <mergeCell ref="N9:O9"/>
    <mergeCell ref="P9:Q9"/>
  </mergeCells>
  <phoneticPr fontId="4"/>
  <conditionalFormatting sqref="Y43:Z43">
    <cfRule type="expression" dxfId="160" priority="23" stopIfTrue="1">
      <formula>$Y$43=0</formula>
    </cfRule>
  </conditionalFormatting>
  <conditionalFormatting sqref="Q43:R43">
    <cfRule type="expression" dxfId="159" priority="22" stopIfTrue="1">
      <formula>$Q$43=0</formula>
    </cfRule>
  </conditionalFormatting>
  <conditionalFormatting sqref="U43:V43">
    <cfRule type="expression" dxfId="158" priority="21" stopIfTrue="1">
      <formula>$U$43=0</formula>
    </cfRule>
  </conditionalFormatting>
  <conditionalFormatting sqref="L43:N43">
    <cfRule type="expression" dxfId="157" priority="20" stopIfTrue="1">
      <formula>$L$43=0</formula>
    </cfRule>
  </conditionalFormatting>
  <conditionalFormatting sqref="X8:Y8">
    <cfRule type="expression" dxfId="156" priority="18" stopIfTrue="1">
      <formula>#VALUE!</formula>
    </cfRule>
    <cfRule type="expression" dxfId="155" priority="19" stopIfTrue="1">
      <formula>#VALUE!</formula>
    </cfRule>
  </conditionalFormatting>
  <conditionalFormatting sqref="X19:Y19">
    <cfRule type="expression" dxfId="154" priority="17" stopIfTrue="1">
      <formula>#VALUE!</formula>
    </cfRule>
  </conditionalFormatting>
  <conditionalFormatting sqref="X8:Y8">
    <cfRule type="expression" dxfId="153" priority="15" stopIfTrue="1">
      <formula>#VALUE!</formula>
    </cfRule>
    <cfRule type="expression" dxfId="152" priority="16" stopIfTrue="1">
      <formula>#VALUE!</formula>
    </cfRule>
  </conditionalFormatting>
  <conditionalFormatting sqref="X19:Y19">
    <cfRule type="expression" dxfId="151" priority="14" stopIfTrue="1">
      <formula>#VALUE!</formula>
    </cfRule>
  </conditionalFormatting>
  <conditionalFormatting sqref="P8:U8">
    <cfRule type="expression" dxfId="150" priority="13" stopIfTrue="1">
      <formula>$AG$8=TRUE</formula>
    </cfRule>
  </conditionalFormatting>
  <conditionalFormatting sqref="P15:U15">
    <cfRule type="expression" dxfId="149" priority="12" stopIfTrue="1">
      <formula>$AG$15=TRUE</formula>
    </cfRule>
  </conditionalFormatting>
  <conditionalFormatting sqref="P16:U16">
    <cfRule type="expression" dxfId="148" priority="11" stopIfTrue="1">
      <formula>$AG$16=TRUE</formula>
    </cfRule>
  </conditionalFormatting>
  <conditionalFormatting sqref="P17:U17">
    <cfRule type="expression" dxfId="147" priority="10" stopIfTrue="1">
      <formula>$AG$17=TRUE</formula>
    </cfRule>
  </conditionalFormatting>
  <conditionalFormatting sqref="P18:U18">
    <cfRule type="expression" dxfId="146" priority="9" stopIfTrue="1">
      <formula>$AG$18=TRUE</formula>
    </cfRule>
  </conditionalFormatting>
  <conditionalFormatting sqref="P19:U19">
    <cfRule type="expression" dxfId="145" priority="8" stopIfTrue="1">
      <formula>$AG$19=TRUE</formula>
    </cfRule>
  </conditionalFormatting>
  <conditionalFormatting sqref="P10:U10">
    <cfRule type="expression" dxfId="144" priority="7" stopIfTrue="1">
      <formula>$AG$10=TRUE</formula>
    </cfRule>
  </conditionalFormatting>
  <conditionalFormatting sqref="P11:U11">
    <cfRule type="expression" dxfId="143" priority="6" stopIfTrue="1">
      <formula>$AG$11=TRUE</formula>
    </cfRule>
  </conditionalFormatting>
  <conditionalFormatting sqref="P14:U14">
    <cfRule type="expression" dxfId="142" priority="5" stopIfTrue="1">
      <formula>$AG$14=TRUE</formula>
    </cfRule>
  </conditionalFormatting>
  <conditionalFormatting sqref="P9:U9">
    <cfRule type="expression" dxfId="141" priority="4" stopIfTrue="1">
      <formula>$AG$9=TRUE</formula>
    </cfRule>
  </conditionalFormatting>
  <conditionalFormatting sqref="P12:U12">
    <cfRule type="expression" dxfId="140" priority="3">
      <formula>$AG$12=TRUE</formula>
    </cfRule>
  </conditionalFormatting>
  <conditionalFormatting sqref="P13:U13">
    <cfRule type="expression" dxfId="139" priority="2">
      <formula>$AG$13=TRUE</formula>
    </cfRule>
  </conditionalFormatting>
  <dataValidations count="1">
    <dataValidation type="list" allowBlank="1" showInputMessage="1" showErrorMessage="1" sqref="M14:M19 L8:L19 M8:M11 T26:T28 U26 U28">
      <formula1>"　,雨戸,ｼｬｯﾀｰ,障子,風除室"</formula1>
    </dataValidation>
  </dataValidations>
  <pageMargins left="0.70866141732283472" right="0.70866141732283472" top="0.74803149606299213" bottom="0.74803149606299213" header="0.31496062992125984" footer="0.31496062992125984"/>
  <pageSetup paperSize="9" scale="79" orientation="portrait" r:id="rId1"/>
  <headerFooter>
    <oddHeader>&amp;Rver. 2.3[H28]</oddHeader>
    <oddFooter>&amp;Cⓒ　2022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7761" r:id="rId4" name="Check Box 1">
              <controlPr defaultSize="0" autoFill="0" autoLine="0" autoPict="0">
                <anchor moveWithCells="1">
                  <from>
                    <xdr:col>13</xdr:col>
                    <xdr:colOff>190774</xdr:colOff>
                    <xdr:row>7</xdr:row>
                    <xdr:rowOff>46049</xdr:rowOff>
                  </from>
                  <to>
                    <xdr:col>14</xdr:col>
                    <xdr:colOff>197353</xdr:colOff>
                    <xdr:row>7</xdr:row>
                    <xdr:rowOff>256558</xdr:rowOff>
                  </to>
                </anchor>
              </controlPr>
            </control>
          </mc:Choice>
        </mc:AlternateContent>
        <mc:AlternateContent xmlns:mc="http://schemas.openxmlformats.org/markup-compatibility/2006">
          <mc:Choice Requires="x14">
            <control shapeId="117762" r:id="rId5" name="Check Box 2">
              <controlPr defaultSize="0" autoFill="0" autoLine="0" autoPict="0">
                <anchor moveWithCells="1">
                  <from>
                    <xdr:col>13</xdr:col>
                    <xdr:colOff>190774</xdr:colOff>
                    <xdr:row>8</xdr:row>
                    <xdr:rowOff>46049</xdr:rowOff>
                  </from>
                  <to>
                    <xdr:col>14</xdr:col>
                    <xdr:colOff>197353</xdr:colOff>
                    <xdr:row>8</xdr:row>
                    <xdr:rowOff>256558</xdr:rowOff>
                  </to>
                </anchor>
              </controlPr>
            </control>
          </mc:Choice>
        </mc:AlternateContent>
        <mc:AlternateContent xmlns:mc="http://schemas.openxmlformats.org/markup-compatibility/2006">
          <mc:Choice Requires="x14">
            <control shapeId="117763" r:id="rId6" name="Check Box 3">
              <controlPr defaultSize="0" autoFill="0" autoLine="0" autoPict="0">
                <anchor moveWithCells="1">
                  <from>
                    <xdr:col>13</xdr:col>
                    <xdr:colOff>190774</xdr:colOff>
                    <xdr:row>14</xdr:row>
                    <xdr:rowOff>46049</xdr:rowOff>
                  </from>
                  <to>
                    <xdr:col>14</xdr:col>
                    <xdr:colOff>197353</xdr:colOff>
                    <xdr:row>14</xdr:row>
                    <xdr:rowOff>256558</xdr:rowOff>
                  </to>
                </anchor>
              </controlPr>
            </control>
          </mc:Choice>
        </mc:AlternateContent>
        <mc:AlternateContent xmlns:mc="http://schemas.openxmlformats.org/markup-compatibility/2006">
          <mc:Choice Requires="x14">
            <control shapeId="117764" r:id="rId7" name="Check Box 4">
              <controlPr defaultSize="0" autoFill="0" autoLine="0" autoPict="0">
                <anchor moveWithCells="1">
                  <from>
                    <xdr:col>13</xdr:col>
                    <xdr:colOff>190774</xdr:colOff>
                    <xdr:row>15</xdr:row>
                    <xdr:rowOff>46049</xdr:rowOff>
                  </from>
                  <to>
                    <xdr:col>14</xdr:col>
                    <xdr:colOff>197353</xdr:colOff>
                    <xdr:row>15</xdr:row>
                    <xdr:rowOff>256558</xdr:rowOff>
                  </to>
                </anchor>
              </controlPr>
            </control>
          </mc:Choice>
        </mc:AlternateContent>
        <mc:AlternateContent xmlns:mc="http://schemas.openxmlformats.org/markup-compatibility/2006">
          <mc:Choice Requires="x14">
            <control shapeId="117765" r:id="rId8" name="Check Box 5">
              <controlPr defaultSize="0" autoFill="0" autoLine="0" autoPict="0">
                <anchor moveWithCells="1">
                  <from>
                    <xdr:col>13</xdr:col>
                    <xdr:colOff>190774</xdr:colOff>
                    <xdr:row>16</xdr:row>
                    <xdr:rowOff>46049</xdr:rowOff>
                  </from>
                  <to>
                    <xdr:col>14</xdr:col>
                    <xdr:colOff>197353</xdr:colOff>
                    <xdr:row>16</xdr:row>
                    <xdr:rowOff>256558</xdr:rowOff>
                  </to>
                </anchor>
              </controlPr>
            </control>
          </mc:Choice>
        </mc:AlternateContent>
        <mc:AlternateContent xmlns:mc="http://schemas.openxmlformats.org/markup-compatibility/2006">
          <mc:Choice Requires="x14">
            <control shapeId="117766" r:id="rId9" name="Check Box 6">
              <controlPr defaultSize="0" autoFill="0" autoLine="0" autoPict="0">
                <anchor moveWithCells="1">
                  <from>
                    <xdr:col>13</xdr:col>
                    <xdr:colOff>190774</xdr:colOff>
                    <xdr:row>17</xdr:row>
                    <xdr:rowOff>46049</xdr:rowOff>
                  </from>
                  <to>
                    <xdr:col>14</xdr:col>
                    <xdr:colOff>197353</xdr:colOff>
                    <xdr:row>17</xdr:row>
                    <xdr:rowOff>256558</xdr:rowOff>
                  </to>
                </anchor>
              </controlPr>
            </control>
          </mc:Choice>
        </mc:AlternateContent>
        <mc:AlternateContent xmlns:mc="http://schemas.openxmlformats.org/markup-compatibility/2006">
          <mc:Choice Requires="x14">
            <control shapeId="117767" r:id="rId10" name="Check Box 7">
              <controlPr defaultSize="0" autoFill="0" autoLine="0" autoPict="0">
                <anchor moveWithCells="1">
                  <from>
                    <xdr:col>13</xdr:col>
                    <xdr:colOff>190774</xdr:colOff>
                    <xdr:row>18</xdr:row>
                    <xdr:rowOff>46049</xdr:rowOff>
                  </from>
                  <to>
                    <xdr:col>14</xdr:col>
                    <xdr:colOff>197353</xdr:colOff>
                    <xdr:row>18</xdr:row>
                    <xdr:rowOff>256558</xdr:rowOff>
                  </to>
                </anchor>
              </controlPr>
            </control>
          </mc:Choice>
        </mc:AlternateContent>
        <mc:AlternateContent xmlns:mc="http://schemas.openxmlformats.org/markup-compatibility/2006">
          <mc:Choice Requires="x14">
            <control shapeId="117768" r:id="rId11" name="Check Box 8">
              <controlPr defaultSize="0" autoFill="0" autoLine="0" autoPict="0">
                <anchor moveWithCells="1">
                  <from>
                    <xdr:col>13</xdr:col>
                    <xdr:colOff>190774</xdr:colOff>
                    <xdr:row>9</xdr:row>
                    <xdr:rowOff>46049</xdr:rowOff>
                  </from>
                  <to>
                    <xdr:col>14</xdr:col>
                    <xdr:colOff>197353</xdr:colOff>
                    <xdr:row>9</xdr:row>
                    <xdr:rowOff>256558</xdr:rowOff>
                  </to>
                </anchor>
              </controlPr>
            </control>
          </mc:Choice>
        </mc:AlternateContent>
        <mc:AlternateContent xmlns:mc="http://schemas.openxmlformats.org/markup-compatibility/2006">
          <mc:Choice Requires="x14">
            <control shapeId="117769" r:id="rId12" name="Check Box 9">
              <controlPr defaultSize="0" autoFill="0" autoLine="0" autoPict="0">
                <anchor moveWithCells="1">
                  <from>
                    <xdr:col>13</xdr:col>
                    <xdr:colOff>190774</xdr:colOff>
                    <xdr:row>10</xdr:row>
                    <xdr:rowOff>46049</xdr:rowOff>
                  </from>
                  <to>
                    <xdr:col>14</xdr:col>
                    <xdr:colOff>197353</xdr:colOff>
                    <xdr:row>10</xdr:row>
                    <xdr:rowOff>256558</xdr:rowOff>
                  </to>
                </anchor>
              </controlPr>
            </control>
          </mc:Choice>
        </mc:AlternateContent>
        <mc:AlternateContent xmlns:mc="http://schemas.openxmlformats.org/markup-compatibility/2006">
          <mc:Choice Requires="x14">
            <control shapeId="117770" r:id="rId13" name="Check Box 10">
              <controlPr defaultSize="0" autoFill="0" autoLine="0" autoPict="0">
                <anchor moveWithCells="1">
                  <from>
                    <xdr:col>13</xdr:col>
                    <xdr:colOff>190774</xdr:colOff>
                    <xdr:row>13</xdr:row>
                    <xdr:rowOff>46049</xdr:rowOff>
                  </from>
                  <to>
                    <xdr:col>14</xdr:col>
                    <xdr:colOff>197353</xdr:colOff>
                    <xdr:row>13</xdr:row>
                    <xdr:rowOff>256558</xdr:rowOff>
                  </to>
                </anchor>
              </controlPr>
            </control>
          </mc:Choice>
        </mc:AlternateContent>
        <mc:AlternateContent xmlns:mc="http://schemas.openxmlformats.org/markup-compatibility/2006">
          <mc:Choice Requires="x14">
            <control shapeId="117771" r:id="rId14" name="Check Box 11">
              <controlPr defaultSize="0" autoFill="0" autoLine="0" autoPict="0">
                <anchor moveWithCells="1">
                  <from>
                    <xdr:col>13</xdr:col>
                    <xdr:colOff>190774</xdr:colOff>
                    <xdr:row>11</xdr:row>
                    <xdr:rowOff>46049</xdr:rowOff>
                  </from>
                  <to>
                    <xdr:col>14</xdr:col>
                    <xdr:colOff>197353</xdr:colOff>
                    <xdr:row>11</xdr:row>
                    <xdr:rowOff>256558</xdr:rowOff>
                  </to>
                </anchor>
              </controlPr>
            </control>
          </mc:Choice>
        </mc:AlternateContent>
        <mc:AlternateContent xmlns:mc="http://schemas.openxmlformats.org/markup-compatibility/2006">
          <mc:Choice Requires="x14">
            <control shapeId="117772" r:id="rId15" name="Check Box 12">
              <controlPr defaultSize="0" autoFill="0" autoLine="0" autoPict="0">
                <anchor moveWithCells="1">
                  <from>
                    <xdr:col>13</xdr:col>
                    <xdr:colOff>190774</xdr:colOff>
                    <xdr:row>12</xdr:row>
                    <xdr:rowOff>46049</xdr:rowOff>
                  </from>
                  <to>
                    <xdr:col>14</xdr:col>
                    <xdr:colOff>197353</xdr:colOff>
                    <xdr:row>12</xdr:row>
                    <xdr:rowOff>256558</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B1:AO108"/>
  <sheetViews>
    <sheetView showGridLines="0" zoomScale="90" zoomScaleNormal="90" zoomScaleSheetLayoutView="80" workbookViewId="0">
      <selection activeCell="L35" sqref="L35:M35"/>
    </sheetView>
  </sheetViews>
  <sheetFormatPr defaultColWidth="9" defaultRowHeight="12.95"/>
  <cols>
    <col min="1" max="1" width="0.90625" customWidth="1"/>
    <col min="2" max="29" width="3.90625" customWidth="1"/>
    <col min="30" max="31" width="10.6328125" hidden="1" customWidth="1"/>
    <col min="32" max="32" width="2.6328125" hidden="1" customWidth="1"/>
    <col min="33" max="35" width="10.6328125" hidden="1" customWidth="1"/>
    <col min="36" max="36" width="2.6328125" hidden="1" customWidth="1"/>
    <col min="37" max="38" width="15.6328125" hidden="1" customWidth="1"/>
    <col min="39" max="39" width="2.6328125" hidden="1" customWidth="1"/>
    <col min="40" max="41" width="10.6328125" hidden="1" customWidth="1"/>
    <col min="42" max="43" width="3.6328125" customWidth="1"/>
    <col min="44" max="46" width="4.6328125" customWidth="1"/>
  </cols>
  <sheetData>
    <row r="1" spans="2:41" ht="4.05" customHeight="1"/>
    <row r="2" spans="2:41" s="1" customFormat="1" ht="30.05" customHeight="1">
      <c r="B2" s="653" t="s">
        <v>68</v>
      </c>
      <c r="C2" s="653"/>
      <c r="D2" s="653"/>
      <c r="E2" s="653"/>
      <c r="F2" s="653"/>
      <c r="G2" s="653"/>
      <c r="H2" s="653"/>
      <c r="I2" s="653"/>
      <c r="J2" s="653"/>
      <c r="K2" s="653"/>
      <c r="L2" s="653"/>
      <c r="M2" s="653"/>
      <c r="N2" s="653"/>
      <c r="O2" s="653"/>
      <c r="P2" s="653"/>
      <c r="Q2" s="653"/>
      <c r="R2" s="653"/>
      <c r="S2" s="653"/>
      <c r="T2" s="653"/>
      <c r="U2" s="653"/>
      <c r="V2" s="653"/>
      <c r="W2" s="653"/>
      <c r="X2" s="653"/>
      <c r="Y2" s="653"/>
      <c r="Z2" s="653"/>
      <c r="AA2" s="653"/>
    </row>
    <row r="3" spans="2:41" s="2" customFormat="1" ht="25" customHeight="1" thickBot="1"/>
    <row r="4" spans="2:41" s="2" customFormat="1" ht="22.05" customHeight="1" thickBot="1">
      <c r="B4" s="4" t="s">
        <v>5</v>
      </c>
      <c r="R4" s="654" t="s">
        <v>33</v>
      </c>
      <c r="S4" s="655"/>
      <c r="T4" s="655"/>
      <c r="U4" s="656"/>
      <c r="V4" s="657">
        <f>IF(共通条件・結果!AA7="８地域","0.515",IF(共通条件・結果!AA7="７地域",0.509,IF(共通条件・結果!AA7="６地域",0.512,IF(共通条件・結果!AA7="５地域",0.5,IF(共通条件・結果!AA7="４地域",0.518,IF(共通条件・結果!AA7="３地域",0.468,IF(共通条件・結果!AA7="２地域",0.503,IF(共通条件・結果!AA7="１地域",0.545))))))))</f>
        <v>0.51200000000000001</v>
      </c>
      <c r="W4" s="658"/>
      <c r="X4" s="657">
        <f>IF(共通条件・結果!AA7="８地域","-",IF(共通条件・結果!AA7="７地域",0.543,IF(共通条件・結果!AA7="６地域",0.579,IF(共通条件・結果!AA7="５地域",0.568,IF(共通条件・結果!AA7="４地域",0.531,IF(共通条件・結果!AA7="３地域",0.54,IF(共通条件・結果!AA7="２地域",0.554,IF(共通条件・結果!AA7="１地域",0.564))))))))</f>
        <v>0.57899999999999996</v>
      </c>
      <c r="Y4" s="658"/>
    </row>
    <row r="5" spans="2:41" s="2" customFormat="1" ht="22.05" customHeight="1">
      <c r="B5" s="659" t="s">
        <v>6</v>
      </c>
      <c r="C5" s="660"/>
      <c r="D5" s="660" t="s">
        <v>153</v>
      </c>
      <c r="E5" s="660"/>
      <c r="F5" s="660"/>
      <c r="G5" s="660"/>
      <c r="H5" s="665" t="s">
        <v>154</v>
      </c>
      <c r="I5" s="660"/>
      <c r="J5" s="665" t="s">
        <v>65</v>
      </c>
      <c r="K5" s="660"/>
      <c r="L5" s="665" t="s">
        <v>9</v>
      </c>
      <c r="M5" s="660"/>
      <c r="N5" s="667" t="s">
        <v>46</v>
      </c>
      <c r="O5" s="668"/>
      <c r="P5" s="668"/>
      <c r="Q5" s="668"/>
      <c r="R5" s="668"/>
      <c r="S5" s="668"/>
      <c r="T5" s="668"/>
      <c r="U5" s="668"/>
      <c r="V5" s="665" t="s">
        <v>155</v>
      </c>
      <c r="W5" s="660"/>
      <c r="X5" s="665" t="s">
        <v>156</v>
      </c>
      <c r="Y5" s="660"/>
      <c r="Z5" s="665" t="s">
        <v>123</v>
      </c>
      <c r="AA5" s="686"/>
    </row>
    <row r="6" spans="2:41" s="2" customFormat="1" ht="22.05" customHeight="1">
      <c r="B6" s="661"/>
      <c r="C6" s="662"/>
      <c r="D6" s="638" t="s">
        <v>8</v>
      </c>
      <c r="E6" s="639"/>
      <c r="F6" s="642" t="s">
        <v>7</v>
      </c>
      <c r="G6" s="643"/>
      <c r="H6" s="662"/>
      <c r="I6" s="662"/>
      <c r="J6" s="666"/>
      <c r="K6" s="662"/>
      <c r="L6" s="666"/>
      <c r="M6" s="662"/>
      <c r="N6" s="646" t="s">
        <v>45</v>
      </c>
      <c r="O6" s="647"/>
      <c r="P6" s="650" t="s">
        <v>157</v>
      </c>
      <c r="Q6" s="651"/>
      <c r="R6" s="651"/>
      <c r="S6" s="651"/>
      <c r="T6" s="651"/>
      <c r="U6" s="652"/>
      <c r="V6" s="666"/>
      <c r="W6" s="662"/>
      <c r="X6" s="666"/>
      <c r="Y6" s="662"/>
      <c r="Z6" s="662"/>
      <c r="AA6" s="687"/>
      <c r="AD6" s="682" t="s">
        <v>49</v>
      </c>
      <c r="AE6" s="682"/>
      <c r="AF6" s="40"/>
      <c r="AG6" s="40"/>
      <c r="AH6" s="682" t="s">
        <v>12</v>
      </c>
      <c r="AI6" s="682"/>
      <c r="AJ6" s="40"/>
      <c r="AK6" s="682" t="s">
        <v>50</v>
      </c>
      <c r="AL6" s="682"/>
      <c r="AN6" s="682" t="s">
        <v>58</v>
      </c>
      <c r="AO6" s="682"/>
    </row>
    <row r="7" spans="2:41" s="2" customFormat="1" ht="22.05" customHeight="1" thickBot="1">
      <c r="B7" s="663"/>
      <c r="C7" s="664"/>
      <c r="D7" s="640"/>
      <c r="E7" s="641"/>
      <c r="F7" s="644"/>
      <c r="G7" s="645"/>
      <c r="H7" s="664"/>
      <c r="I7" s="664"/>
      <c r="J7" s="664"/>
      <c r="K7" s="664"/>
      <c r="L7" s="664"/>
      <c r="M7" s="664"/>
      <c r="N7" s="648"/>
      <c r="O7" s="649"/>
      <c r="P7" s="645" t="s">
        <v>10</v>
      </c>
      <c r="Q7" s="683"/>
      <c r="R7" s="684" t="s">
        <v>11</v>
      </c>
      <c r="S7" s="685"/>
      <c r="T7" s="645" t="s">
        <v>3</v>
      </c>
      <c r="U7" s="683"/>
      <c r="V7" s="664"/>
      <c r="W7" s="664"/>
      <c r="X7" s="664"/>
      <c r="Y7" s="664"/>
      <c r="Z7" s="664"/>
      <c r="AA7" s="688"/>
      <c r="AD7" s="40" t="s">
        <v>4</v>
      </c>
      <c r="AE7" s="40" t="s">
        <v>16</v>
      </c>
      <c r="AF7" s="40"/>
      <c r="AG7" s="40"/>
      <c r="AH7" s="40" t="s">
        <v>4</v>
      </c>
      <c r="AI7" s="40" t="s">
        <v>16</v>
      </c>
      <c r="AJ7" s="40"/>
      <c r="AK7" s="40" t="s">
        <v>4</v>
      </c>
      <c r="AL7" s="40" t="s">
        <v>16</v>
      </c>
      <c r="AN7" s="72" t="s">
        <v>56</v>
      </c>
      <c r="AO7" s="2" t="s">
        <v>54</v>
      </c>
    </row>
    <row r="8" spans="2:41" s="2" customFormat="1" ht="22.05" customHeight="1">
      <c r="B8" s="696"/>
      <c r="C8" s="697"/>
      <c r="D8" s="698"/>
      <c r="E8" s="699"/>
      <c r="F8" s="699"/>
      <c r="G8" s="700"/>
      <c r="H8" s="701"/>
      <c r="I8" s="701"/>
      <c r="J8" s="701"/>
      <c r="K8" s="701"/>
      <c r="L8" s="702"/>
      <c r="M8" s="702"/>
      <c r="N8" s="689"/>
      <c r="O8" s="690"/>
      <c r="P8" s="691"/>
      <c r="Q8" s="692"/>
      <c r="R8" s="693"/>
      <c r="S8" s="694"/>
      <c r="T8" s="695"/>
      <c r="U8" s="691"/>
      <c r="V8" s="669" t="str">
        <f>IF(D8="","",AD8)</f>
        <v/>
      </c>
      <c r="W8" s="669"/>
      <c r="X8" s="669" t="str">
        <f t="shared" ref="X8:X19" si="0">IF(D8="","",IF(ISERROR(AE8),"-",AE8))</f>
        <v/>
      </c>
      <c r="Y8" s="669"/>
      <c r="Z8" s="669" t="str">
        <f>IF(D8="","",D8*F8*AN8)</f>
        <v/>
      </c>
      <c r="AA8" s="670"/>
      <c r="AD8" s="2" t="e">
        <f>D8*F8*J8*$V$4*AH8</f>
        <v>#VALUE!</v>
      </c>
      <c r="AE8" s="2" t="e">
        <f>D8*F8*J8*$X$4*AI8</f>
        <v>#VALUE!</v>
      </c>
      <c r="AG8" s="49" t="b">
        <v>0</v>
      </c>
      <c r="AH8" s="2" t="str">
        <f>IF(AG8=TRUE,"0.93",IF(ISERROR(AK8),"エラー",IF(AK8&gt;0.93,"0.93",AK8)))</f>
        <v>エラー</v>
      </c>
      <c r="AI8" s="2" t="str">
        <f>IF(AG8=TRUE,"0.51",IF(ISERROR(AL8),"エラー",IF(AL8&gt;0.72,"0.72",AL8)))</f>
        <v>エラー</v>
      </c>
      <c r="AK8" s="2" t="e">
        <f>0.01*(16+24*(2*R8+T8)/P8)</f>
        <v>#DIV/0!</v>
      </c>
      <c r="AL8" s="2" t="e">
        <f>0.01*(10+15*(2*R8+T8)/P8)</f>
        <v>#DIV/0!</v>
      </c>
      <c r="AN8" s="2">
        <f>IF(AO8="FALSE",H8,IF(L8="風除室",1/((1/H8)+0.1),0.5*H8+0.5*(1/((1/H8)+AO8))))</f>
        <v>0</v>
      </c>
      <c r="AO8" s="40" t="str">
        <f t="shared" ref="AO8:AO19" si="1">IF(L8="","FALSE",IF(L8="雨戸",0.1,IF(L8="ｼｬｯﾀｰ",0.1,IF(L8="障子",0.18,IF(L8="風除室",0.1)))))</f>
        <v>FALSE</v>
      </c>
    </row>
    <row r="9" spans="2:41" s="2" customFormat="1" ht="22.05" customHeight="1">
      <c r="B9" s="671"/>
      <c r="C9" s="672"/>
      <c r="D9" s="673"/>
      <c r="E9" s="674"/>
      <c r="F9" s="674"/>
      <c r="G9" s="675"/>
      <c r="H9" s="676"/>
      <c r="I9" s="676"/>
      <c r="J9" s="676"/>
      <c r="K9" s="676"/>
      <c r="L9" s="677"/>
      <c r="M9" s="677"/>
      <c r="N9" s="678"/>
      <c r="O9" s="679"/>
      <c r="P9" s="680"/>
      <c r="Q9" s="681"/>
      <c r="R9" s="708"/>
      <c r="S9" s="709"/>
      <c r="T9" s="707"/>
      <c r="U9" s="680"/>
      <c r="V9" s="705" t="str">
        <f t="shared" ref="V9:V19" si="2">IF(D9="","",AD9)</f>
        <v/>
      </c>
      <c r="W9" s="705"/>
      <c r="X9" s="705" t="str">
        <f t="shared" si="0"/>
        <v/>
      </c>
      <c r="Y9" s="705"/>
      <c r="Z9" s="705" t="str">
        <f t="shared" ref="Z9:Z19" si="3">IF(D9="","",D9*F9*AN9)</f>
        <v/>
      </c>
      <c r="AA9" s="706"/>
      <c r="AD9" s="2" t="e">
        <f t="shared" ref="AD9:AD19" si="4">D9*F9*J9*$V$4*AH9</f>
        <v>#VALUE!</v>
      </c>
      <c r="AE9" s="2" t="e">
        <f t="shared" ref="AE9:AE19" si="5">D9*F9*J9*$X$4*AI9</f>
        <v>#VALUE!</v>
      </c>
      <c r="AG9" s="49" t="b">
        <v>0</v>
      </c>
      <c r="AH9" s="2" t="str">
        <f t="shared" ref="AH9:AH19" si="6">IF(AG9=TRUE,"0.93",IF(ISERROR(AK9),"エラー",IF(AK9&gt;0.93,"0.93",AK9)))</f>
        <v>エラー</v>
      </c>
      <c r="AI9" s="2" t="str">
        <f t="shared" ref="AI9:AI19" si="7">IF(AG9=TRUE,"0.51",IF(ISERROR(AL9),"エラー",IF(AL9&gt;0.72,"0.72",AL9)))</f>
        <v>エラー</v>
      </c>
      <c r="AK9" s="2" t="e">
        <f t="shared" ref="AK9:AK19" si="8">0.01*(16+24*(2*R9+T9)/P9)</f>
        <v>#DIV/0!</v>
      </c>
      <c r="AL9" s="2" t="e">
        <f t="shared" ref="AL9:AL19" si="9">0.01*(10+15*(2*R9+T9)/P9)</f>
        <v>#DIV/0!</v>
      </c>
      <c r="AN9" s="2">
        <f t="shared" ref="AN9:AN19" si="10">IF(AO9="FALSE",H9,IF(L9="風除室",1/((1/H9)+0.1),0.5*H9+0.5*(1/((1/H9)+AO9))))</f>
        <v>0</v>
      </c>
      <c r="AO9" s="40" t="str">
        <f t="shared" si="1"/>
        <v>FALSE</v>
      </c>
    </row>
    <row r="10" spans="2:41" s="2" customFormat="1" ht="22.05" customHeight="1">
      <c r="B10" s="671"/>
      <c r="C10" s="672"/>
      <c r="D10" s="673"/>
      <c r="E10" s="674"/>
      <c r="F10" s="674"/>
      <c r="G10" s="675"/>
      <c r="H10" s="676"/>
      <c r="I10" s="676"/>
      <c r="J10" s="676"/>
      <c r="K10" s="676"/>
      <c r="L10" s="677"/>
      <c r="M10" s="677"/>
      <c r="N10" s="678"/>
      <c r="O10" s="679"/>
      <c r="P10" s="681"/>
      <c r="Q10" s="703"/>
      <c r="R10" s="704"/>
      <c r="S10" s="703"/>
      <c r="T10" s="704"/>
      <c r="U10" s="707"/>
      <c r="V10" s="705" t="str">
        <f t="shared" si="2"/>
        <v/>
      </c>
      <c r="W10" s="705"/>
      <c r="X10" s="705" t="str">
        <f t="shared" si="0"/>
        <v/>
      </c>
      <c r="Y10" s="705"/>
      <c r="Z10" s="705" t="str">
        <f t="shared" si="3"/>
        <v/>
      </c>
      <c r="AA10" s="706"/>
      <c r="AD10" s="2" t="e">
        <f t="shared" si="4"/>
        <v>#VALUE!</v>
      </c>
      <c r="AE10" s="2" t="e">
        <f t="shared" si="5"/>
        <v>#VALUE!</v>
      </c>
      <c r="AG10" s="49" t="b">
        <v>0</v>
      </c>
      <c r="AH10" s="2" t="str">
        <f t="shared" si="6"/>
        <v>エラー</v>
      </c>
      <c r="AI10" s="2" t="str">
        <f t="shared" si="7"/>
        <v>エラー</v>
      </c>
      <c r="AK10" s="2" t="e">
        <f t="shared" si="8"/>
        <v>#DIV/0!</v>
      </c>
      <c r="AL10" s="2" t="e">
        <f t="shared" si="9"/>
        <v>#DIV/0!</v>
      </c>
      <c r="AN10" s="2">
        <f t="shared" si="10"/>
        <v>0</v>
      </c>
      <c r="AO10" s="40" t="str">
        <f t="shared" si="1"/>
        <v>FALSE</v>
      </c>
    </row>
    <row r="11" spans="2:41" s="2" customFormat="1" ht="22.05" customHeight="1">
      <c r="B11" s="671"/>
      <c r="C11" s="672"/>
      <c r="D11" s="673"/>
      <c r="E11" s="674"/>
      <c r="F11" s="674"/>
      <c r="G11" s="675"/>
      <c r="H11" s="676"/>
      <c r="I11" s="676"/>
      <c r="J11" s="676"/>
      <c r="K11" s="676"/>
      <c r="L11" s="677"/>
      <c r="M11" s="677"/>
      <c r="N11" s="678"/>
      <c r="O11" s="679"/>
      <c r="P11" s="681"/>
      <c r="Q11" s="703"/>
      <c r="R11" s="704"/>
      <c r="S11" s="703"/>
      <c r="T11" s="704"/>
      <c r="U11" s="707"/>
      <c r="V11" s="705" t="str">
        <f t="shared" si="2"/>
        <v/>
      </c>
      <c r="W11" s="705"/>
      <c r="X11" s="705" t="str">
        <f t="shared" si="0"/>
        <v/>
      </c>
      <c r="Y11" s="705"/>
      <c r="Z11" s="705" t="str">
        <f t="shared" si="3"/>
        <v/>
      </c>
      <c r="AA11" s="706"/>
      <c r="AD11" s="2" t="e">
        <f t="shared" si="4"/>
        <v>#VALUE!</v>
      </c>
      <c r="AE11" s="2" t="e">
        <f t="shared" si="5"/>
        <v>#VALUE!</v>
      </c>
      <c r="AG11" s="49" t="b">
        <v>0</v>
      </c>
      <c r="AH11" s="2" t="str">
        <f t="shared" si="6"/>
        <v>エラー</v>
      </c>
      <c r="AI11" s="2" t="str">
        <f t="shared" si="7"/>
        <v>エラー</v>
      </c>
      <c r="AK11" s="2" t="e">
        <f t="shared" si="8"/>
        <v>#DIV/0!</v>
      </c>
      <c r="AL11" s="2" t="e">
        <f t="shared" si="9"/>
        <v>#DIV/0!</v>
      </c>
      <c r="AN11" s="2">
        <f t="shared" si="10"/>
        <v>0</v>
      </c>
      <c r="AO11" s="40" t="str">
        <f t="shared" si="1"/>
        <v>FALSE</v>
      </c>
    </row>
    <row r="12" spans="2:41" s="2" customFormat="1" ht="22.05" customHeight="1">
      <c r="B12" s="671"/>
      <c r="C12" s="713"/>
      <c r="D12" s="714"/>
      <c r="E12" s="715"/>
      <c r="F12" s="716"/>
      <c r="G12" s="717"/>
      <c r="H12" s="714"/>
      <c r="I12" s="717"/>
      <c r="J12" s="714"/>
      <c r="K12" s="717"/>
      <c r="L12" s="710"/>
      <c r="M12" s="711"/>
      <c r="N12" s="678"/>
      <c r="O12" s="712"/>
      <c r="P12" s="681"/>
      <c r="Q12" s="703"/>
      <c r="R12" s="704"/>
      <c r="S12" s="703"/>
      <c r="T12" s="704"/>
      <c r="U12" s="707"/>
      <c r="V12" s="718" t="str">
        <f t="shared" si="2"/>
        <v/>
      </c>
      <c r="W12" s="720"/>
      <c r="X12" s="718" t="str">
        <f t="shared" si="0"/>
        <v/>
      </c>
      <c r="Y12" s="720"/>
      <c r="Z12" s="718" t="str">
        <f t="shared" si="3"/>
        <v/>
      </c>
      <c r="AA12" s="719"/>
      <c r="AD12" s="2" t="e">
        <f t="shared" si="4"/>
        <v>#VALUE!</v>
      </c>
      <c r="AE12" s="2" t="e">
        <f t="shared" si="5"/>
        <v>#VALUE!</v>
      </c>
      <c r="AG12" s="49" t="b">
        <v>0</v>
      </c>
      <c r="AH12" s="2" t="str">
        <f t="shared" si="6"/>
        <v>エラー</v>
      </c>
      <c r="AI12" s="2" t="str">
        <f t="shared" si="7"/>
        <v>エラー</v>
      </c>
      <c r="AK12" s="2" t="e">
        <f t="shared" si="8"/>
        <v>#DIV/0!</v>
      </c>
      <c r="AL12" s="2" t="e">
        <f t="shared" si="9"/>
        <v>#DIV/0!</v>
      </c>
      <c r="AN12" s="2">
        <f t="shared" si="10"/>
        <v>0</v>
      </c>
      <c r="AO12" s="40" t="str">
        <f t="shared" si="1"/>
        <v>FALSE</v>
      </c>
    </row>
    <row r="13" spans="2:41" s="2" customFormat="1" ht="22.05" customHeight="1">
      <c r="B13" s="671"/>
      <c r="C13" s="713"/>
      <c r="D13" s="714"/>
      <c r="E13" s="715"/>
      <c r="F13" s="716"/>
      <c r="G13" s="717"/>
      <c r="H13" s="714"/>
      <c r="I13" s="717"/>
      <c r="J13" s="714"/>
      <c r="K13" s="717"/>
      <c r="L13" s="710"/>
      <c r="M13" s="711"/>
      <c r="N13" s="678"/>
      <c r="O13" s="712"/>
      <c r="P13" s="681"/>
      <c r="Q13" s="703"/>
      <c r="R13" s="704"/>
      <c r="S13" s="703"/>
      <c r="T13" s="704"/>
      <c r="U13" s="707"/>
      <c r="V13" s="718" t="str">
        <f t="shared" si="2"/>
        <v/>
      </c>
      <c r="W13" s="720"/>
      <c r="X13" s="718" t="str">
        <f t="shared" si="0"/>
        <v/>
      </c>
      <c r="Y13" s="720"/>
      <c r="Z13" s="718" t="str">
        <f t="shared" si="3"/>
        <v/>
      </c>
      <c r="AA13" s="719"/>
      <c r="AD13" s="2" t="e">
        <f t="shared" si="4"/>
        <v>#VALUE!</v>
      </c>
      <c r="AE13" s="2" t="e">
        <f t="shared" si="5"/>
        <v>#VALUE!</v>
      </c>
      <c r="AG13" s="49" t="b">
        <v>0</v>
      </c>
      <c r="AH13" s="2" t="str">
        <f t="shared" si="6"/>
        <v>エラー</v>
      </c>
      <c r="AI13" s="2" t="str">
        <f t="shared" si="7"/>
        <v>エラー</v>
      </c>
      <c r="AK13" s="2" t="e">
        <f t="shared" si="8"/>
        <v>#DIV/0!</v>
      </c>
      <c r="AL13" s="2" t="e">
        <f t="shared" si="9"/>
        <v>#DIV/0!</v>
      </c>
      <c r="AN13" s="2">
        <f t="shared" si="10"/>
        <v>0</v>
      </c>
      <c r="AO13" s="40" t="str">
        <f t="shared" si="1"/>
        <v>FALSE</v>
      </c>
    </row>
    <row r="14" spans="2:41" s="2" customFormat="1" ht="22.05" customHeight="1">
      <c r="B14" s="671"/>
      <c r="C14" s="672"/>
      <c r="D14" s="673"/>
      <c r="E14" s="674"/>
      <c r="F14" s="674"/>
      <c r="G14" s="675"/>
      <c r="H14" s="676"/>
      <c r="I14" s="676"/>
      <c r="J14" s="676"/>
      <c r="K14" s="676"/>
      <c r="L14" s="677"/>
      <c r="M14" s="677"/>
      <c r="N14" s="678"/>
      <c r="O14" s="679"/>
      <c r="P14" s="681"/>
      <c r="Q14" s="703"/>
      <c r="R14" s="704"/>
      <c r="S14" s="703"/>
      <c r="T14" s="704"/>
      <c r="U14" s="707"/>
      <c r="V14" s="705" t="str">
        <f t="shared" si="2"/>
        <v/>
      </c>
      <c r="W14" s="705"/>
      <c r="X14" s="705" t="str">
        <f t="shared" si="0"/>
        <v/>
      </c>
      <c r="Y14" s="705"/>
      <c r="Z14" s="705" t="str">
        <f t="shared" si="3"/>
        <v/>
      </c>
      <c r="AA14" s="706"/>
      <c r="AD14" s="2" t="e">
        <f t="shared" si="4"/>
        <v>#VALUE!</v>
      </c>
      <c r="AE14" s="2" t="e">
        <f t="shared" si="5"/>
        <v>#VALUE!</v>
      </c>
      <c r="AG14" s="49" t="b">
        <v>0</v>
      </c>
      <c r="AH14" s="2" t="str">
        <f t="shared" si="6"/>
        <v>エラー</v>
      </c>
      <c r="AI14" s="2" t="str">
        <f t="shared" si="7"/>
        <v>エラー</v>
      </c>
      <c r="AK14" s="2" t="e">
        <f t="shared" si="8"/>
        <v>#DIV/0!</v>
      </c>
      <c r="AL14" s="2" t="e">
        <f t="shared" si="9"/>
        <v>#DIV/0!</v>
      </c>
      <c r="AN14" s="2">
        <f t="shared" si="10"/>
        <v>0</v>
      </c>
      <c r="AO14" s="40" t="str">
        <f t="shared" si="1"/>
        <v>FALSE</v>
      </c>
    </row>
    <row r="15" spans="2:41" s="2" customFormat="1" ht="22.05" customHeight="1">
      <c r="B15" s="671"/>
      <c r="C15" s="672"/>
      <c r="D15" s="673"/>
      <c r="E15" s="674"/>
      <c r="F15" s="674"/>
      <c r="G15" s="675"/>
      <c r="H15" s="676"/>
      <c r="I15" s="676"/>
      <c r="J15" s="676"/>
      <c r="K15" s="676"/>
      <c r="L15" s="677"/>
      <c r="M15" s="677"/>
      <c r="N15" s="678"/>
      <c r="O15" s="679"/>
      <c r="P15" s="681"/>
      <c r="Q15" s="703"/>
      <c r="R15" s="704"/>
      <c r="S15" s="703"/>
      <c r="T15" s="704"/>
      <c r="U15" s="707"/>
      <c r="V15" s="718" t="str">
        <f t="shared" si="2"/>
        <v/>
      </c>
      <c r="W15" s="720"/>
      <c r="X15" s="705" t="str">
        <f t="shared" si="0"/>
        <v/>
      </c>
      <c r="Y15" s="705"/>
      <c r="Z15" s="705" t="str">
        <f t="shared" si="3"/>
        <v/>
      </c>
      <c r="AA15" s="706"/>
      <c r="AD15" s="2" t="e">
        <f t="shared" si="4"/>
        <v>#VALUE!</v>
      </c>
      <c r="AE15" s="2" t="e">
        <f t="shared" si="5"/>
        <v>#VALUE!</v>
      </c>
      <c r="AG15" s="49" t="b">
        <v>0</v>
      </c>
      <c r="AH15" s="2" t="str">
        <f t="shared" si="6"/>
        <v>エラー</v>
      </c>
      <c r="AI15" s="2" t="str">
        <f t="shared" si="7"/>
        <v>エラー</v>
      </c>
      <c r="AK15" s="2" t="e">
        <f t="shared" si="8"/>
        <v>#DIV/0!</v>
      </c>
      <c r="AL15" s="2" t="e">
        <f t="shared" si="9"/>
        <v>#DIV/0!</v>
      </c>
      <c r="AN15" s="2">
        <f t="shared" si="10"/>
        <v>0</v>
      </c>
      <c r="AO15" s="40" t="str">
        <f t="shared" si="1"/>
        <v>FALSE</v>
      </c>
    </row>
    <row r="16" spans="2:41" s="2" customFormat="1" ht="22.05" customHeight="1">
      <c r="B16" s="671"/>
      <c r="C16" s="672"/>
      <c r="D16" s="673"/>
      <c r="E16" s="674"/>
      <c r="F16" s="674"/>
      <c r="G16" s="675"/>
      <c r="H16" s="676"/>
      <c r="I16" s="676"/>
      <c r="J16" s="676"/>
      <c r="K16" s="676"/>
      <c r="L16" s="677"/>
      <c r="M16" s="677"/>
      <c r="N16" s="678"/>
      <c r="O16" s="679"/>
      <c r="P16" s="681"/>
      <c r="Q16" s="703"/>
      <c r="R16" s="704"/>
      <c r="S16" s="703"/>
      <c r="T16" s="704"/>
      <c r="U16" s="707"/>
      <c r="V16" s="718" t="str">
        <f t="shared" si="2"/>
        <v/>
      </c>
      <c r="W16" s="720"/>
      <c r="X16" s="705" t="str">
        <f t="shared" si="0"/>
        <v/>
      </c>
      <c r="Y16" s="705"/>
      <c r="Z16" s="705" t="str">
        <f t="shared" si="3"/>
        <v/>
      </c>
      <c r="AA16" s="706"/>
      <c r="AD16" s="2" t="e">
        <f t="shared" si="4"/>
        <v>#VALUE!</v>
      </c>
      <c r="AE16" s="2" t="e">
        <f t="shared" si="5"/>
        <v>#VALUE!</v>
      </c>
      <c r="AG16" s="49" t="b">
        <v>0</v>
      </c>
      <c r="AH16" s="2" t="str">
        <f t="shared" si="6"/>
        <v>エラー</v>
      </c>
      <c r="AI16" s="2" t="str">
        <f t="shared" si="7"/>
        <v>エラー</v>
      </c>
      <c r="AK16" s="2" t="e">
        <f t="shared" si="8"/>
        <v>#DIV/0!</v>
      </c>
      <c r="AL16" s="2" t="e">
        <f t="shared" si="9"/>
        <v>#DIV/0!</v>
      </c>
      <c r="AN16" s="2">
        <f t="shared" si="10"/>
        <v>0</v>
      </c>
      <c r="AO16" s="40" t="str">
        <f t="shared" si="1"/>
        <v>FALSE</v>
      </c>
    </row>
    <row r="17" spans="2:41" s="2" customFormat="1" ht="22.05" customHeight="1">
      <c r="B17" s="671"/>
      <c r="C17" s="672"/>
      <c r="D17" s="673"/>
      <c r="E17" s="674"/>
      <c r="F17" s="674"/>
      <c r="G17" s="675"/>
      <c r="H17" s="676"/>
      <c r="I17" s="676"/>
      <c r="J17" s="676"/>
      <c r="K17" s="676"/>
      <c r="L17" s="677"/>
      <c r="M17" s="677"/>
      <c r="N17" s="678"/>
      <c r="O17" s="679"/>
      <c r="P17" s="680"/>
      <c r="Q17" s="681"/>
      <c r="R17" s="704"/>
      <c r="S17" s="703"/>
      <c r="T17" s="704"/>
      <c r="U17" s="707"/>
      <c r="V17" s="718" t="str">
        <f t="shared" si="2"/>
        <v/>
      </c>
      <c r="W17" s="720"/>
      <c r="X17" s="705" t="str">
        <f t="shared" si="0"/>
        <v/>
      </c>
      <c r="Y17" s="705"/>
      <c r="Z17" s="705" t="str">
        <f t="shared" si="3"/>
        <v/>
      </c>
      <c r="AA17" s="706"/>
      <c r="AD17" s="2" t="e">
        <f t="shared" si="4"/>
        <v>#VALUE!</v>
      </c>
      <c r="AE17" s="2" t="e">
        <f t="shared" si="5"/>
        <v>#VALUE!</v>
      </c>
      <c r="AG17" s="49" t="b">
        <v>0</v>
      </c>
      <c r="AH17" s="2" t="str">
        <f t="shared" si="6"/>
        <v>エラー</v>
      </c>
      <c r="AI17" s="2" t="str">
        <f t="shared" si="7"/>
        <v>エラー</v>
      </c>
      <c r="AK17" s="2" t="e">
        <f t="shared" si="8"/>
        <v>#DIV/0!</v>
      </c>
      <c r="AL17" s="2" t="e">
        <f t="shared" si="9"/>
        <v>#DIV/0!</v>
      </c>
      <c r="AN17" s="2">
        <f t="shared" si="10"/>
        <v>0</v>
      </c>
      <c r="AO17" s="40" t="str">
        <f t="shared" si="1"/>
        <v>FALSE</v>
      </c>
    </row>
    <row r="18" spans="2:41" s="2" customFormat="1" ht="22.05" customHeight="1">
      <c r="B18" s="671"/>
      <c r="C18" s="672"/>
      <c r="D18" s="673"/>
      <c r="E18" s="674"/>
      <c r="F18" s="674"/>
      <c r="G18" s="675"/>
      <c r="H18" s="676"/>
      <c r="I18" s="676"/>
      <c r="J18" s="676"/>
      <c r="K18" s="676"/>
      <c r="L18" s="677"/>
      <c r="M18" s="677"/>
      <c r="N18" s="678"/>
      <c r="O18" s="679"/>
      <c r="P18" s="680"/>
      <c r="Q18" s="681"/>
      <c r="R18" s="708"/>
      <c r="S18" s="709"/>
      <c r="T18" s="707"/>
      <c r="U18" s="680"/>
      <c r="V18" s="718" t="str">
        <f t="shared" si="2"/>
        <v/>
      </c>
      <c r="W18" s="720"/>
      <c r="X18" s="705" t="str">
        <f t="shared" si="0"/>
        <v/>
      </c>
      <c r="Y18" s="705"/>
      <c r="Z18" s="705" t="str">
        <f t="shared" si="3"/>
        <v/>
      </c>
      <c r="AA18" s="706"/>
      <c r="AD18" s="2" t="e">
        <f t="shared" si="4"/>
        <v>#VALUE!</v>
      </c>
      <c r="AE18" s="2" t="e">
        <f t="shared" si="5"/>
        <v>#VALUE!</v>
      </c>
      <c r="AG18" s="49" t="b">
        <v>0</v>
      </c>
      <c r="AH18" s="2" t="str">
        <f t="shared" si="6"/>
        <v>エラー</v>
      </c>
      <c r="AI18" s="2" t="str">
        <f t="shared" si="7"/>
        <v>エラー</v>
      </c>
      <c r="AK18" s="2" t="e">
        <f t="shared" si="8"/>
        <v>#DIV/0!</v>
      </c>
      <c r="AL18" s="2" t="e">
        <f t="shared" si="9"/>
        <v>#DIV/0!</v>
      </c>
      <c r="AN18" s="2">
        <f t="shared" si="10"/>
        <v>0</v>
      </c>
      <c r="AO18" s="40" t="str">
        <f t="shared" si="1"/>
        <v>FALSE</v>
      </c>
    </row>
    <row r="19" spans="2:41" s="2" customFormat="1" ht="22.05" customHeight="1" thickBot="1">
      <c r="B19" s="727"/>
      <c r="C19" s="728"/>
      <c r="D19" s="729"/>
      <c r="E19" s="730"/>
      <c r="F19" s="730"/>
      <c r="G19" s="731"/>
      <c r="H19" s="732"/>
      <c r="I19" s="732"/>
      <c r="J19" s="732"/>
      <c r="K19" s="732"/>
      <c r="L19" s="702"/>
      <c r="M19" s="702"/>
      <c r="N19" s="733"/>
      <c r="O19" s="734"/>
      <c r="P19" s="722"/>
      <c r="Q19" s="735"/>
      <c r="R19" s="736"/>
      <c r="S19" s="737"/>
      <c r="T19" s="721"/>
      <c r="U19" s="722"/>
      <c r="V19" s="718" t="str">
        <f t="shared" si="2"/>
        <v/>
      </c>
      <c r="W19" s="720"/>
      <c r="X19" s="705" t="str">
        <f t="shared" si="0"/>
        <v/>
      </c>
      <c r="Y19" s="705"/>
      <c r="Z19" s="723" t="str">
        <f t="shared" si="3"/>
        <v/>
      </c>
      <c r="AA19" s="724"/>
      <c r="AD19" s="2" t="e">
        <f t="shared" si="4"/>
        <v>#VALUE!</v>
      </c>
      <c r="AE19" s="2" t="e">
        <f t="shared" si="5"/>
        <v>#VALUE!</v>
      </c>
      <c r="AG19" s="49" t="b">
        <v>0</v>
      </c>
      <c r="AH19" s="2" t="str">
        <f t="shared" si="6"/>
        <v>エラー</v>
      </c>
      <c r="AI19" s="2" t="str">
        <f t="shared" si="7"/>
        <v>エラー</v>
      </c>
      <c r="AK19" s="2" t="e">
        <f t="shared" si="8"/>
        <v>#DIV/0!</v>
      </c>
      <c r="AL19" s="2" t="e">
        <f t="shared" si="9"/>
        <v>#DIV/0!</v>
      </c>
      <c r="AN19" s="2">
        <f t="shared" si="10"/>
        <v>0</v>
      </c>
      <c r="AO19" s="40" t="str">
        <f t="shared" si="1"/>
        <v>FALSE</v>
      </c>
    </row>
    <row r="20" spans="2:41" s="2" customFormat="1" ht="22.05" customHeight="1" thickBot="1">
      <c r="B20" s="635" t="s">
        <v>70</v>
      </c>
      <c r="C20" s="636"/>
      <c r="D20" s="636"/>
      <c r="E20" s="636"/>
      <c r="F20" s="636"/>
      <c r="G20" s="636"/>
      <c r="H20" s="636"/>
      <c r="I20" s="636"/>
      <c r="J20" s="636"/>
      <c r="K20" s="636"/>
      <c r="L20" s="636"/>
      <c r="M20" s="636"/>
      <c r="N20" s="636"/>
      <c r="O20" s="636"/>
      <c r="P20" s="636"/>
      <c r="Q20" s="636"/>
      <c r="R20" s="636"/>
      <c r="S20" s="636"/>
      <c r="T20" s="636"/>
      <c r="U20" s="636"/>
      <c r="V20" s="725">
        <f>SUM(V8:W19)</f>
        <v>0</v>
      </c>
      <c r="W20" s="725"/>
      <c r="X20" s="725">
        <f>IF(共通条件・結果!AA7="８地域","-",SUM(X8:Y19))</f>
        <v>0</v>
      </c>
      <c r="Y20" s="725"/>
      <c r="Z20" s="725">
        <f>SUM(Z8:AA19)</f>
        <v>0</v>
      </c>
      <c r="AA20" s="726"/>
    </row>
    <row r="21" spans="2:41" s="2" customFormat="1" ht="10" customHeight="1">
      <c r="AN21" s="682"/>
      <c r="AO21" s="682"/>
    </row>
    <row r="22" spans="2:41" s="2" customFormat="1" ht="22.05" customHeight="1" thickBot="1">
      <c r="E22" s="4"/>
      <c r="J22" s="4" t="s">
        <v>13</v>
      </c>
    </row>
    <row r="23" spans="2:41" s="2" customFormat="1" ht="22.05" customHeight="1">
      <c r="J23" s="738" t="s">
        <v>14</v>
      </c>
      <c r="K23" s="459"/>
      <c r="L23" s="459"/>
      <c r="M23" s="739"/>
      <c r="N23" s="751" t="s">
        <v>153</v>
      </c>
      <c r="O23" s="459"/>
      <c r="P23" s="459"/>
      <c r="Q23" s="739"/>
      <c r="R23" s="665" t="s">
        <v>154</v>
      </c>
      <c r="S23" s="660"/>
      <c r="T23" s="753" t="s">
        <v>9</v>
      </c>
      <c r="U23" s="754"/>
      <c r="V23" s="743" t="s">
        <v>158</v>
      </c>
      <c r="W23" s="744"/>
      <c r="X23" s="743" t="s">
        <v>156</v>
      </c>
      <c r="Y23" s="744"/>
      <c r="Z23" s="743" t="s">
        <v>123</v>
      </c>
      <c r="AA23" s="460"/>
      <c r="AN23" s="682" t="s">
        <v>58</v>
      </c>
      <c r="AO23" s="682"/>
    </row>
    <row r="24" spans="2:41" s="2" customFormat="1" ht="22.05" customHeight="1">
      <c r="J24" s="740"/>
      <c r="K24" s="682"/>
      <c r="L24" s="682"/>
      <c r="M24" s="741"/>
      <c r="N24" s="428"/>
      <c r="O24" s="429"/>
      <c r="P24" s="429"/>
      <c r="Q24" s="752"/>
      <c r="R24" s="666"/>
      <c r="S24" s="662"/>
      <c r="T24" s="755"/>
      <c r="U24" s="756"/>
      <c r="V24" s="745"/>
      <c r="W24" s="746"/>
      <c r="X24" s="745"/>
      <c r="Y24" s="746"/>
      <c r="Z24" s="748"/>
      <c r="AA24" s="749"/>
      <c r="AN24" s="40"/>
      <c r="AO24" s="40"/>
    </row>
    <row r="25" spans="2:41" s="2" customFormat="1" ht="22.05" customHeight="1" thickBot="1">
      <c r="J25" s="742"/>
      <c r="K25" s="644"/>
      <c r="L25" s="644"/>
      <c r="M25" s="645"/>
      <c r="N25" s="758" t="s">
        <v>8</v>
      </c>
      <c r="O25" s="759"/>
      <c r="P25" s="760" t="s">
        <v>7</v>
      </c>
      <c r="Q25" s="664"/>
      <c r="R25" s="664"/>
      <c r="S25" s="664"/>
      <c r="T25" s="757"/>
      <c r="U25" s="757"/>
      <c r="V25" s="648"/>
      <c r="W25" s="747"/>
      <c r="X25" s="648"/>
      <c r="Y25" s="747"/>
      <c r="Z25" s="683"/>
      <c r="AA25" s="750"/>
      <c r="AN25" s="72" t="s">
        <v>56</v>
      </c>
      <c r="AO25" s="2" t="s">
        <v>54</v>
      </c>
    </row>
    <row r="26" spans="2:41" s="2" customFormat="1" ht="22.05" customHeight="1">
      <c r="D26" s="89"/>
      <c r="E26" s="89"/>
      <c r="J26" s="766"/>
      <c r="K26" s="767"/>
      <c r="L26" s="767"/>
      <c r="M26" s="768"/>
      <c r="N26" s="698"/>
      <c r="O26" s="699"/>
      <c r="P26" s="699"/>
      <c r="Q26" s="700"/>
      <c r="R26" s="701"/>
      <c r="S26" s="701"/>
      <c r="T26" s="769"/>
      <c r="U26" s="769"/>
      <c r="V26" s="761" t="str">
        <f>IF(N26="","",N26*P26*R26*0.034*$V$4)</f>
        <v/>
      </c>
      <c r="W26" s="761"/>
      <c r="X26" s="761" t="str">
        <f>IF(N26="","",IF(ISERROR(N26*P26*R26*0.034*$X$4),"-",N26*P26*R26*0.034*$X$4))</f>
        <v/>
      </c>
      <c r="Y26" s="761"/>
      <c r="Z26" s="761" t="str">
        <f>IF(N26="","",N26*P26*AN26)</f>
        <v/>
      </c>
      <c r="AA26" s="762"/>
      <c r="AD26" s="49"/>
      <c r="AN26" s="2">
        <f>IF(AO26="FALSE",R26,IF(T26="風除室",1/((1/R26)+0.1),0.5*R26+0.5*(1/((1/R26)+AO26))))</f>
        <v>0</v>
      </c>
      <c r="AO26" s="40" t="str">
        <f>IF(T26="","FALSE",IF(T26="雨戸",0.1,IF(T26="ｼｬｯﾀｰ",0.1,IF(T26="障子",0.18,IF(T26="風除室",0.1)))))</f>
        <v>FALSE</v>
      </c>
    </row>
    <row r="27" spans="2:41" s="2" customFormat="1" ht="22.05" customHeight="1">
      <c r="D27" s="89"/>
      <c r="E27" s="89"/>
      <c r="J27" s="763"/>
      <c r="K27" s="764"/>
      <c r="L27" s="764"/>
      <c r="M27" s="765"/>
      <c r="N27" s="714"/>
      <c r="O27" s="715"/>
      <c r="P27" s="716"/>
      <c r="Q27" s="717"/>
      <c r="R27" s="714"/>
      <c r="S27" s="717"/>
      <c r="T27" s="710"/>
      <c r="U27" s="711"/>
      <c r="V27" s="718" t="str">
        <f>IF(N27="","",N27*P27*R27*0.034*$V$4)</f>
        <v/>
      </c>
      <c r="W27" s="720"/>
      <c r="X27" s="718" t="str">
        <f>IF(N27="","",IF(ISERROR(N27*P27*R27*0.034*$X$4),"-",N27*P27*R27*0.034*$X$4))</f>
        <v/>
      </c>
      <c r="Y27" s="720"/>
      <c r="Z27" s="718" t="str">
        <f>IF(N27="","",N27*P27*AN27)</f>
        <v/>
      </c>
      <c r="AA27" s="719"/>
      <c r="AD27" s="49"/>
      <c r="AN27" s="2">
        <f>IF(AO27="FALSE",R27,IF(T27="風除室",1/((1/R27)+0.1),0.5*R27+0.5*(1/((1/R27)+AO27))))</f>
        <v>0</v>
      </c>
      <c r="AO27" s="40" t="str">
        <f>IF(T27="","FALSE",IF(T27="雨戸",0.1,IF(T27="ｼｬｯﾀｰ",0.1,IF(T27="障子",0.18,IF(T27="風除室",0.1)))))</f>
        <v>FALSE</v>
      </c>
    </row>
    <row r="28" spans="2:41" s="2" customFormat="1" ht="22.05" customHeight="1" thickBot="1">
      <c r="D28" s="89"/>
      <c r="E28" s="89"/>
      <c r="J28" s="770"/>
      <c r="K28" s="771"/>
      <c r="L28" s="771"/>
      <c r="M28" s="772"/>
      <c r="N28" s="729"/>
      <c r="O28" s="730"/>
      <c r="P28" s="730"/>
      <c r="Q28" s="731"/>
      <c r="R28" s="732"/>
      <c r="S28" s="732"/>
      <c r="T28" s="677"/>
      <c r="U28" s="677"/>
      <c r="V28" s="773" t="str">
        <f>IF(N28="","",N28*P28*R28*0.034*$V$4)</f>
        <v/>
      </c>
      <c r="W28" s="773"/>
      <c r="X28" s="773" t="str">
        <f>IF(N28="","",IF(ISERROR(N28*P28*R28*0.034*$X$4),"-",N28*P28*R28*0.034*$X$4))</f>
        <v/>
      </c>
      <c r="Y28" s="773"/>
      <c r="Z28" s="773" t="str">
        <f>IF(N28="","",N28*P28*AN28)</f>
        <v/>
      </c>
      <c r="AA28" s="774"/>
      <c r="AD28" s="49"/>
      <c r="AN28" s="2">
        <f>IF(AO28="FALSE",R28,IF(T28="風除室",1/((1/R28)+0.1),0.5*R28+0.5*(1/((1/R28)+AO28))))</f>
        <v>0</v>
      </c>
      <c r="AO28" s="40" t="str">
        <f>IF(T28="","FALSE",IF(T28="雨戸",0.1,IF(T28="ｼｬｯﾀｰ",0.1,IF(T28="障子",0.18,IF(T28="風除室",0.1)))))</f>
        <v>FALSE</v>
      </c>
    </row>
    <row r="29" spans="2:41" s="2" customFormat="1" ht="22.05" customHeight="1" thickBot="1">
      <c r="J29" s="635" t="s">
        <v>276</v>
      </c>
      <c r="K29" s="636"/>
      <c r="L29" s="636"/>
      <c r="M29" s="636"/>
      <c r="N29" s="636"/>
      <c r="O29" s="636"/>
      <c r="P29" s="636"/>
      <c r="Q29" s="636"/>
      <c r="R29" s="636"/>
      <c r="S29" s="636"/>
      <c r="T29" s="636"/>
      <c r="U29" s="637"/>
      <c r="V29" s="725">
        <f>SUM(V26:W28)</f>
        <v>0</v>
      </c>
      <c r="W29" s="725"/>
      <c r="X29" s="725">
        <f>SUM(X26:Y28)</f>
        <v>0</v>
      </c>
      <c r="Y29" s="725"/>
      <c r="Z29" s="725">
        <f>SUM(Z26:AA28)</f>
        <v>0</v>
      </c>
      <c r="AA29" s="726"/>
      <c r="AO29" s="40"/>
    </row>
    <row r="30" spans="2:41" s="2" customFormat="1" ht="10" customHeight="1">
      <c r="J30" s="26"/>
      <c r="K30" s="26"/>
      <c r="L30" s="26"/>
      <c r="M30" s="26"/>
      <c r="N30" s="26"/>
      <c r="O30" s="26"/>
      <c r="P30" s="26"/>
      <c r="Q30" s="26"/>
      <c r="R30" s="26"/>
      <c r="S30" s="26"/>
      <c r="T30" s="26"/>
      <c r="U30" s="26"/>
      <c r="V30" s="73"/>
      <c r="W30" s="73"/>
      <c r="X30" s="73"/>
      <c r="Y30" s="73"/>
      <c r="Z30" s="73"/>
      <c r="AA30" s="73"/>
      <c r="AO30" s="40"/>
    </row>
    <row r="31" spans="2:41" s="2" customFormat="1" ht="22.05" customHeight="1" thickBot="1">
      <c r="J31" s="4" t="s">
        <v>15</v>
      </c>
      <c r="K31" s="4"/>
      <c r="L31" s="4"/>
      <c r="AO31" s="40"/>
    </row>
    <row r="32" spans="2:41" s="2" customFormat="1" ht="22.05" customHeight="1">
      <c r="J32" s="738" t="s">
        <v>0</v>
      </c>
      <c r="K32" s="739"/>
      <c r="L32" s="743" t="s">
        <v>159</v>
      </c>
      <c r="M32" s="744"/>
      <c r="N32" s="743" t="s">
        <v>160</v>
      </c>
      <c r="O32" s="744"/>
      <c r="P32" s="780" t="s">
        <v>161</v>
      </c>
      <c r="Q32" s="781"/>
      <c r="R32" s="665" t="s">
        <v>154</v>
      </c>
      <c r="S32" s="660"/>
      <c r="T32" s="665" t="s">
        <v>158</v>
      </c>
      <c r="U32" s="660"/>
      <c r="V32" s="665" t="s">
        <v>156</v>
      </c>
      <c r="W32" s="660"/>
      <c r="X32" s="665" t="s">
        <v>123</v>
      </c>
      <c r="Y32" s="686"/>
      <c r="AO32" s="40"/>
    </row>
    <row r="33" spans="2:41" s="2" customFormat="1" ht="22.05" customHeight="1">
      <c r="J33" s="740"/>
      <c r="K33" s="741"/>
      <c r="L33" s="745"/>
      <c r="M33" s="746"/>
      <c r="N33" s="745"/>
      <c r="O33" s="746"/>
      <c r="P33" s="782"/>
      <c r="Q33" s="783"/>
      <c r="R33" s="662"/>
      <c r="S33" s="662"/>
      <c r="T33" s="666"/>
      <c r="U33" s="662"/>
      <c r="V33" s="666"/>
      <c r="W33" s="662"/>
      <c r="X33" s="662"/>
      <c r="Y33" s="687"/>
      <c r="AO33" s="40"/>
    </row>
    <row r="34" spans="2:41" s="2" customFormat="1" ht="22.05" customHeight="1" thickBot="1">
      <c r="J34" s="742"/>
      <c r="K34" s="645"/>
      <c r="L34" s="648"/>
      <c r="M34" s="747"/>
      <c r="N34" s="648"/>
      <c r="O34" s="747"/>
      <c r="P34" s="784"/>
      <c r="Q34" s="785"/>
      <c r="R34" s="664"/>
      <c r="S34" s="664"/>
      <c r="T34" s="664"/>
      <c r="U34" s="664"/>
      <c r="V34" s="664"/>
      <c r="W34" s="664"/>
      <c r="X34" s="664"/>
      <c r="Y34" s="688"/>
    </row>
    <row r="35" spans="2:41" s="2" customFormat="1" ht="22.05" customHeight="1">
      <c r="J35" s="696"/>
      <c r="K35" s="775"/>
      <c r="L35" s="776"/>
      <c r="M35" s="777"/>
      <c r="N35" s="776"/>
      <c r="O35" s="777"/>
      <c r="P35" s="778" t="str">
        <f>IF(L35="","",L35-N35)</f>
        <v/>
      </c>
      <c r="Q35" s="779"/>
      <c r="R35" s="701" t="str">
        <f>IF(L35="","",ROUND(部位Ｕ計算!$H$50,3))</f>
        <v/>
      </c>
      <c r="S35" s="701"/>
      <c r="T35" s="705" t="str">
        <f>IF(P35="","",P35*R35*0.034*$V$4)</f>
        <v/>
      </c>
      <c r="U35" s="705"/>
      <c r="V35" s="718" t="str">
        <f>IF(P35="","",IF(ISERROR(P35*R35*0.034*$X$4),"-",P35*R35*0.034*$X$4))</f>
        <v/>
      </c>
      <c r="W35" s="720"/>
      <c r="X35" s="761" t="str">
        <f>IF(R35="","",R35*P35)</f>
        <v/>
      </c>
      <c r="Y35" s="762"/>
      <c r="AD35" s="49"/>
      <c r="AE35" s="49"/>
      <c r="AF35" s="49"/>
    </row>
    <row r="36" spans="2:41" s="2" customFormat="1" ht="22.05" customHeight="1">
      <c r="J36" s="671"/>
      <c r="K36" s="713"/>
      <c r="L36" s="714"/>
      <c r="M36" s="717"/>
      <c r="N36" s="714"/>
      <c r="O36" s="717"/>
      <c r="P36" s="786" t="str">
        <f t="shared" ref="P36:P37" si="11">IF(L36="","",L36-N36)</f>
        <v/>
      </c>
      <c r="Q36" s="787"/>
      <c r="R36" s="714" t="str">
        <f>IF(L36="","",ROUND(部位Ｕ計算!$H$50,3))</f>
        <v/>
      </c>
      <c r="S36" s="717"/>
      <c r="T36" s="718" t="str">
        <f t="shared" ref="T36:T39" si="12">IF(P36="","",P36*R36*0.034*$V$4)</f>
        <v/>
      </c>
      <c r="U36" s="720"/>
      <c r="V36" s="718" t="str">
        <f t="shared" ref="V36:V39" si="13">IF(P36="","",IF(ISERROR(P36*R36*0.034*$X$4),"-",P36*R36*0.034*$X$4))</f>
        <v/>
      </c>
      <c r="W36" s="720"/>
      <c r="X36" s="718" t="str">
        <f t="shared" ref="X36:X39" si="14">IF(R36="","",R36*P36)</f>
        <v/>
      </c>
      <c r="Y36" s="719"/>
      <c r="AD36" s="49"/>
      <c r="AE36" s="49"/>
      <c r="AF36" s="49"/>
    </row>
    <row r="37" spans="2:41" s="2" customFormat="1" ht="22.05" customHeight="1">
      <c r="J37" s="671"/>
      <c r="K37" s="713"/>
      <c r="L37" s="714"/>
      <c r="M37" s="717"/>
      <c r="N37" s="714"/>
      <c r="O37" s="717"/>
      <c r="P37" s="786" t="str">
        <f t="shared" si="11"/>
        <v/>
      </c>
      <c r="Q37" s="787"/>
      <c r="R37" s="714" t="str">
        <f>IF(L37="","",ROUND(部位Ｕ計算!$H$50,3))</f>
        <v/>
      </c>
      <c r="S37" s="717"/>
      <c r="T37" s="718" t="str">
        <f t="shared" si="12"/>
        <v/>
      </c>
      <c r="U37" s="720"/>
      <c r="V37" s="718" t="str">
        <f t="shared" si="13"/>
        <v/>
      </c>
      <c r="W37" s="720"/>
      <c r="X37" s="718" t="str">
        <f t="shared" si="14"/>
        <v/>
      </c>
      <c r="Y37" s="719"/>
      <c r="AD37" s="49"/>
      <c r="AE37" s="49"/>
      <c r="AF37" s="49"/>
    </row>
    <row r="38" spans="2:41" s="2" customFormat="1" ht="22.05" customHeight="1">
      <c r="J38" s="671"/>
      <c r="K38" s="713"/>
      <c r="L38" s="714"/>
      <c r="M38" s="717"/>
      <c r="N38" s="714"/>
      <c r="O38" s="717"/>
      <c r="P38" s="786" t="str">
        <f>IF(L38="","",L38-N38)</f>
        <v/>
      </c>
      <c r="Q38" s="787"/>
      <c r="R38" s="714" t="str">
        <f>IF(L38="","",ROUND(部位Ｕ計算!$H$50,3))</f>
        <v/>
      </c>
      <c r="S38" s="717"/>
      <c r="T38" s="705" t="str">
        <f t="shared" si="12"/>
        <v/>
      </c>
      <c r="U38" s="705"/>
      <c r="V38" s="718" t="str">
        <f t="shared" si="13"/>
        <v/>
      </c>
      <c r="W38" s="720"/>
      <c r="X38" s="705" t="str">
        <f t="shared" si="14"/>
        <v/>
      </c>
      <c r="Y38" s="706"/>
      <c r="AD38" s="49"/>
      <c r="AE38" s="49"/>
      <c r="AF38" s="49"/>
    </row>
    <row r="39" spans="2:41" s="2" customFormat="1" ht="22.05" customHeight="1" thickBot="1">
      <c r="J39" s="727"/>
      <c r="K39" s="798"/>
      <c r="L39" s="799"/>
      <c r="M39" s="800"/>
      <c r="N39" s="799"/>
      <c r="O39" s="800"/>
      <c r="P39" s="801" t="str">
        <f>IF(L39="","",L39-N39)</f>
        <v/>
      </c>
      <c r="Q39" s="802"/>
      <c r="R39" s="799" t="str">
        <f>IF(L39="","",ROUND(部位Ｕ計算!$H$50,3))</f>
        <v/>
      </c>
      <c r="S39" s="800"/>
      <c r="T39" s="723" t="str">
        <f t="shared" si="12"/>
        <v/>
      </c>
      <c r="U39" s="723"/>
      <c r="V39" s="803" t="str">
        <f t="shared" si="13"/>
        <v/>
      </c>
      <c r="W39" s="804"/>
      <c r="X39" s="723" t="str">
        <f t="shared" si="14"/>
        <v/>
      </c>
      <c r="Y39" s="724"/>
      <c r="AD39" s="49"/>
      <c r="AE39" s="49"/>
      <c r="AF39" s="49"/>
    </row>
    <row r="40" spans="2:41" s="2" customFormat="1" ht="22.05" customHeight="1" thickBot="1">
      <c r="J40" s="635" t="s">
        <v>71</v>
      </c>
      <c r="K40" s="636"/>
      <c r="L40" s="636"/>
      <c r="M40" s="636"/>
      <c r="N40" s="636"/>
      <c r="O40" s="636"/>
      <c r="P40" s="636"/>
      <c r="Q40" s="636"/>
      <c r="R40" s="636"/>
      <c r="S40" s="636"/>
      <c r="T40" s="725">
        <f>SUM(T35:U39)</f>
        <v>0</v>
      </c>
      <c r="U40" s="725"/>
      <c r="V40" s="725">
        <f>IF(共通条件・結果!AA7="８地域","-",SUM(V35:W39))</f>
        <v>0</v>
      </c>
      <c r="W40" s="725"/>
      <c r="X40" s="725">
        <f>SUM(X35:Y39)</f>
        <v>0</v>
      </c>
      <c r="Y40" s="726"/>
    </row>
    <row r="41" spans="2:41" s="2" customFormat="1" ht="11.95">
      <c r="J41" s="74" t="s">
        <v>168</v>
      </c>
    </row>
    <row r="42" spans="2:41" s="2" customFormat="1" ht="22.05" customHeight="1" thickBot="1">
      <c r="B42" s="4" t="s">
        <v>72</v>
      </c>
    </row>
    <row r="43" spans="2:41" s="2" customFormat="1" ht="22.05" customHeight="1">
      <c r="B43" s="788" t="s">
        <v>67</v>
      </c>
      <c r="C43" s="789"/>
      <c r="D43" s="444" t="s">
        <v>37</v>
      </c>
      <c r="E43" s="445"/>
      <c r="F43" s="445"/>
      <c r="G43" s="445"/>
      <c r="H43" s="445"/>
      <c r="I43" s="445"/>
      <c r="J43" s="480"/>
      <c r="K43" s="68"/>
      <c r="L43" s="794">
        <f>Q43+U43+Y43</f>
        <v>0</v>
      </c>
      <c r="M43" s="794"/>
      <c r="N43" s="794"/>
      <c r="O43" s="68" t="s">
        <v>22</v>
      </c>
      <c r="P43" s="11" t="s">
        <v>21</v>
      </c>
      <c r="Q43" s="795">
        <f>D8*F8+D9*F9+D10*F10+D11*F11+D12*F12+D13*F13+D14*F14+D15*F15+D16*F16+D17*F17+D18*F18+D19*F19</f>
        <v>0</v>
      </c>
      <c r="R43" s="795"/>
      <c r="S43" s="75" t="s">
        <v>23</v>
      </c>
      <c r="T43" s="75" t="s">
        <v>20</v>
      </c>
      <c r="U43" s="796">
        <f>N26*P26+N27*P27+N28*P28</f>
        <v>0</v>
      </c>
      <c r="V43" s="796"/>
      <c r="W43" s="75" t="s">
        <v>23</v>
      </c>
      <c r="X43" s="75" t="s">
        <v>1</v>
      </c>
      <c r="Y43" s="668">
        <f>SUM(P35:Q39)</f>
        <v>0</v>
      </c>
      <c r="Z43" s="668"/>
      <c r="AA43" s="76" t="s">
        <v>17</v>
      </c>
    </row>
    <row r="44" spans="2:41" s="2" customFormat="1" ht="22.05" customHeight="1">
      <c r="B44" s="790"/>
      <c r="C44" s="791"/>
      <c r="D44" s="483" t="s">
        <v>47</v>
      </c>
      <c r="E44" s="484"/>
      <c r="F44" s="484"/>
      <c r="G44" s="484"/>
      <c r="H44" s="484"/>
      <c r="I44" s="484"/>
      <c r="J44" s="485"/>
      <c r="K44" s="71"/>
      <c r="L44" s="71"/>
      <c r="M44" s="71"/>
      <c r="N44" s="71"/>
      <c r="O44" s="71"/>
      <c r="P44" s="71"/>
      <c r="Q44" s="71"/>
      <c r="R44" s="71"/>
      <c r="S44" s="71"/>
      <c r="T44" s="71"/>
      <c r="U44" s="71"/>
      <c r="V44" s="71"/>
      <c r="W44" s="806">
        <f>V20+V29+T40</f>
        <v>0</v>
      </c>
      <c r="X44" s="806"/>
      <c r="Y44" s="806"/>
      <c r="Z44" s="807" t="s">
        <v>126</v>
      </c>
      <c r="AA44" s="808"/>
    </row>
    <row r="45" spans="2:41" s="2" customFormat="1" ht="22.05" customHeight="1">
      <c r="B45" s="790"/>
      <c r="C45" s="791"/>
      <c r="D45" s="483" t="s">
        <v>48</v>
      </c>
      <c r="E45" s="484"/>
      <c r="F45" s="484"/>
      <c r="G45" s="484"/>
      <c r="H45" s="484"/>
      <c r="I45" s="484"/>
      <c r="J45" s="485"/>
      <c r="K45" s="71"/>
      <c r="L45" s="71"/>
      <c r="M45" s="71"/>
      <c r="N45" s="71"/>
      <c r="O45" s="71"/>
      <c r="P45" s="71"/>
      <c r="Q45" s="71"/>
      <c r="R45" s="71"/>
      <c r="S45" s="71"/>
      <c r="T45" s="71"/>
      <c r="U45" s="71"/>
      <c r="V45" s="71"/>
      <c r="W45" s="806">
        <f>IF(共通条件・結果!AA7="８地域","-",$X$20+$X$29+$V$40)</f>
        <v>0</v>
      </c>
      <c r="X45" s="806"/>
      <c r="Y45" s="806"/>
      <c r="Z45" s="807" t="s">
        <v>126</v>
      </c>
      <c r="AA45" s="808"/>
    </row>
    <row r="46" spans="2:41" s="2" customFormat="1" ht="22.05" customHeight="1" thickBot="1">
      <c r="B46" s="792"/>
      <c r="C46" s="793"/>
      <c r="D46" s="466" t="s">
        <v>18</v>
      </c>
      <c r="E46" s="467"/>
      <c r="F46" s="467"/>
      <c r="G46" s="467"/>
      <c r="H46" s="467"/>
      <c r="I46" s="467"/>
      <c r="J46" s="468"/>
      <c r="K46" s="69"/>
      <c r="L46" s="69"/>
      <c r="M46" s="69"/>
      <c r="N46" s="69"/>
      <c r="O46" s="69"/>
      <c r="P46" s="69"/>
      <c r="Q46" s="69"/>
      <c r="R46" s="69"/>
      <c r="S46" s="69"/>
      <c r="T46" s="69"/>
      <c r="U46" s="69"/>
      <c r="V46" s="69"/>
      <c r="W46" s="805">
        <f>Z20+Z29+X40</f>
        <v>0</v>
      </c>
      <c r="X46" s="805"/>
      <c r="Y46" s="805"/>
      <c r="Z46" s="70" t="s">
        <v>19</v>
      </c>
      <c r="AA46" s="77"/>
    </row>
    <row r="47" spans="2:41" s="2" customFormat="1" ht="22.05" customHeight="1"/>
    <row r="48" spans="2:41" s="2" customFormat="1" ht="22.05" customHeight="1"/>
    <row r="49" s="2" customFormat="1" ht="22.05" customHeight="1"/>
    <row r="50" s="2" customFormat="1" ht="22.05" customHeight="1"/>
    <row r="51" s="2" customFormat="1" ht="22.05" customHeight="1"/>
    <row r="52" s="2" customFormat="1" ht="22.05" customHeight="1"/>
    <row r="53" s="2" customFormat="1" ht="22.05" customHeight="1"/>
    <row r="54" s="2" customFormat="1" ht="22.05" customHeight="1"/>
    <row r="55" s="2" customFormat="1" ht="22.05" customHeight="1"/>
    <row r="56" s="2" customFormat="1" ht="22.05" customHeight="1"/>
    <row r="57" s="2" customFormat="1" ht="22.05" customHeight="1"/>
    <row r="58" s="2" customFormat="1" ht="22.05" customHeight="1"/>
    <row r="59" s="2" customFormat="1" ht="22.05" customHeight="1"/>
    <row r="60" s="2" customFormat="1" ht="22.05" customHeight="1"/>
    <row r="61" s="2" customFormat="1" ht="22.05" customHeight="1"/>
    <row r="62" s="2" customFormat="1" ht="22.05" customHeight="1"/>
    <row r="63" s="2" customFormat="1" ht="25" customHeight="1"/>
    <row r="64" s="2" customFormat="1" ht="25" customHeight="1"/>
    <row r="65" s="2" customFormat="1" ht="25" customHeight="1"/>
    <row r="66" s="2" customFormat="1" ht="25" customHeight="1"/>
    <row r="67" s="2" customFormat="1" ht="25" customHeight="1"/>
    <row r="68" s="2" customFormat="1" ht="25" customHeight="1"/>
    <row r="69" s="2" customFormat="1" ht="25" customHeight="1"/>
    <row r="70" s="2" customFormat="1" ht="25" customHeight="1"/>
    <row r="71" s="2" customFormat="1" ht="25" customHeight="1"/>
    <row r="72" s="2" customFormat="1" ht="25" customHeight="1"/>
    <row r="73" s="2" customFormat="1" ht="25" customHeight="1"/>
    <row r="74" s="2" customFormat="1" ht="25" customHeight="1"/>
    <row r="75" s="2" customFormat="1" ht="25" customHeight="1"/>
    <row r="76" s="2" customFormat="1" ht="25" customHeight="1"/>
    <row r="77" s="2" customFormat="1" ht="25" customHeight="1"/>
    <row r="78" s="2" customFormat="1" ht="25" customHeight="1"/>
    <row r="79" s="2" customFormat="1" ht="25" customHeight="1"/>
    <row r="80" s="2" customFormat="1" ht="25" customHeight="1"/>
    <row r="81" s="2" customFormat="1" ht="25" customHeight="1"/>
    <row r="82" s="2" customFormat="1" ht="25" customHeight="1"/>
    <row r="83" s="2" customFormat="1" ht="25" customHeight="1"/>
    <row r="84" s="2" customFormat="1" ht="25" customHeight="1"/>
    <row r="85" s="2" customFormat="1" ht="25" customHeight="1"/>
    <row r="86" s="2" customFormat="1" ht="25" customHeight="1"/>
    <row r="87" s="2" customFormat="1" ht="25" customHeight="1"/>
    <row r="88" s="2" customFormat="1" ht="25" customHeight="1"/>
    <row r="89" s="2" customFormat="1" ht="25" customHeight="1"/>
    <row r="90" s="2" customFormat="1" ht="25" customHeight="1"/>
    <row r="91" s="2" customFormat="1" ht="25" customHeight="1"/>
    <row r="92" s="2" customFormat="1" ht="25" customHeight="1"/>
    <row r="93" s="2" customFormat="1" ht="25" customHeight="1"/>
    <row r="94" s="2" customFormat="1" ht="25" customHeight="1"/>
    <row r="95" s="2" customFormat="1" ht="25" customHeight="1"/>
    <row r="96" s="3" customFormat="1" ht="25" customHeight="1"/>
    <row r="97" s="3" customFormat="1" ht="25" customHeight="1"/>
    <row r="98" ht="25" customHeight="1"/>
    <row r="99" ht="25" customHeight="1"/>
    <row r="100" ht="25" customHeight="1"/>
    <row r="101" ht="25" customHeight="1"/>
    <row r="102" ht="25" customHeight="1"/>
    <row r="103" ht="25" customHeight="1"/>
    <row r="104" ht="25" customHeight="1"/>
    <row r="105" ht="25" customHeight="1"/>
    <row r="106" ht="25" customHeight="1"/>
    <row r="107" ht="25" customHeight="1"/>
    <row r="108" ht="25" customHeight="1"/>
  </sheetData>
  <sheetProtection algorithmName="SHA-512" hashValue="L4DWbJRXzdzHdOkbsik3BblG/O6sVLKjxKD9IyBRn+/SYslu1cg3glJxmFAec7Ol6lzF9oL5VA8M1SKuNG6ocQ==" saltValue="6OJ9ZPH8dyDUYJPIZTxD9w==" spinCount="100000" sheet="1" objects="1" scenarios="1" selectLockedCells="1"/>
  <mergeCells count="289">
    <mergeCell ref="D44:J44"/>
    <mergeCell ref="W44:Y44"/>
    <mergeCell ref="Z44:AA44"/>
    <mergeCell ref="D45:J45"/>
    <mergeCell ref="W45:Y45"/>
    <mergeCell ref="Z45:AA45"/>
    <mergeCell ref="J40:S40"/>
    <mergeCell ref="T40:U40"/>
    <mergeCell ref="V40:W40"/>
    <mergeCell ref="X40:Y40"/>
    <mergeCell ref="B43:C46"/>
    <mergeCell ref="D43:J43"/>
    <mergeCell ref="L43:N43"/>
    <mergeCell ref="Q43:R43"/>
    <mergeCell ref="U43:V43"/>
    <mergeCell ref="Y43:Z43"/>
    <mergeCell ref="V38:W38"/>
    <mergeCell ref="X38:Y38"/>
    <mergeCell ref="J39:K39"/>
    <mergeCell ref="L39:M39"/>
    <mergeCell ref="N39:O39"/>
    <mergeCell ref="P39:Q39"/>
    <mergeCell ref="R39:S39"/>
    <mergeCell ref="T39:U39"/>
    <mergeCell ref="V39:W39"/>
    <mergeCell ref="X39:Y39"/>
    <mergeCell ref="J38:K38"/>
    <mergeCell ref="L38:M38"/>
    <mergeCell ref="N38:O38"/>
    <mergeCell ref="P38:Q38"/>
    <mergeCell ref="R38:S38"/>
    <mergeCell ref="T38:U38"/>
    <mergeCell ref="D46:J46"/>
    <mergeCell ref="W46:Y46"/>
    <mergeCell ref="V36:W36"/>
    <mergeCell ref="X36:Y36"/>
    <mergeCell ref="J37:K37"/>
    <mergeCell ref="L37:M37"/>
    <mergeCell ref="N37:O37"/>
    <mergeCell ref="P37:Q37"/>
    <mergeCell ref="R37:S37"/>
    <mergeCell ref="T37:U37"/>
    <mergeCell ref="V37:W37"/>
    <mergeCell ref="X37:Y37"/>
    <mergeCell ref="J36:K36"/>
    <mergeCell ref="L36:M36"/>
    <mergeCell ref="N36:O36"/>
    <mergeCell ref="P36:Q36"/>
    <mergeCell ref="R36:S36"/>
    <mergeCell ref="T36:U36"/>
    <mergeCell ref="J35:K35"/>
    <mergeCell ref="L35:M35"/>
    <mergeCell ref="N35:O35"/>
    <mergeCell ref="P35:Q35"/>
    <mergeCell ref="R35:S35"/>
    <mergeCell ref="T35:U35"/>
    <mergeCell ref="V35:W35"/>
    <mergeCell ref="X35:Y35"/>
    <mergeCell ref="J32:K34"/>
    <mergeCell ref="L32:M34"/>
    <mergeCell ref="N32:O34"/>
    <mergeCell ref="P32:Q34"/>
    <mergeCell ref="R32:S34"/>
    <mergeCell ref="T32:U34"/>
    <mergeCell ref="Z28:AA28"/>
    <mergeCell ref="V29:W29"/>
    <mergeCell ref="X29:Y29"/>
    <mergeCell ref="Z29:AA29"/>
    <mergeCell ref="V27:W27"/>
    <mergeCell ref="X27:Y27"/>
    <mergeCell ref="Z27:AA27"/>
    <mergeCell ref="V32:W34"/>
    <mergeCell ref="X32:Y34"/>
    <mergeCell ref="J28:M28"/>
    <mergeCell ref="N28:O28"/>
    <mergeCell ref="P28:Q28"/>
    <mergeCell ref="V26:W26"/>
    <mergeCell ref="X26:Y26"/>
    <mergeCell ref="V28:W28"/>
    <mergeCell ref="X28:Y28"/>
    <mergeCell ref="R28:S28"/>
    <mergeCell ref="T28:U28"/>
    <mergeCell ref="Z26:AA26"/>
    <mergeCell ref="J27:M27"/>
    <mergeCell ref="N27:O27"/>
    <mergeCell ref="P27:Q27"/>
    <mergeCell ref="AN23:AO23"/>
    <mergeCell ref="J26:M26"/>
    <mergeCell ref="N26:O26"/>
    <mergeCell ref="P26:Q26"/>
    <mergeCell ref="R26:S26"/>
    <mergeCell ref="T26:U26"/>
    <mergeCell ref="R27:S27"/>
    <mergeCell ref="T27:U27"/>
    <mergeCell ref="AN21:AO21"/>
    <mergeCell ref="J23:M25"/>
    <mergeCell ref="V23:W25"/>
    <mergeCell ref="X23:Y25"/>
    <mergeCell ref="Z23:AA25"/>
    <mergeCell ref="N23:Q24"/>
    <mergeCell ref="R23:S25"/>
    <mergeCell ref="T23:U25"/>
    <mergeCell ref="N25:O25"/>
    <mergeCell ref="P25:Q25"/>
    <mergeCell ref="T19:U19"/>
    <mergeCell ref="V19:W19"/>
    <mergeCell ref="X19:Y19"/>
    <mergeCell ref="Z19:AA19"/>
    <mergeCell ref="B20:U20"/>
    <mergeCell ref="V20:W20"/>
    <mergeCell ref="X20:Y20"/>
    <mergeCell ref="Z20:AA20"/>
    <mergeCell ref="Z18:AA18"/>
    <mergeCell ref="B19:C19"/>
    <mergeCell ref="D19:E19"/>
    <mergeCell ref="F19:G19"/>
    <mergeCell ref="H19:I19"/>
    <mergeCell ref="J19:K19"/>
    <mergeCell ref="L19:M19"/>
    <mergeCell ref="N19:O19"/>
    <mergeCell ref="P19:Q19"/>
    <mergeCell ref="R19:S19"/>
    <mergeCell ref="N18:O18"/>
    <mergeCell ref="P18:Q18"/>
    <mergeCell ref="R18:S18"/>
    <mergeCell ref="T18:U18"/>
    <mergeCell ref="V18:W18"/>
    <mergeCell ref="X18:Y18"/>
    <mergeCell ref="T17:U17"/>
    <mergeCell ref="V17:W17"/>
    <mergeCell ref="X17:Y17"/>
    <mergeCell ref="Z17:AA17"/>
    <mergeCell ref="B18:C18"/>
    <mergeCell ref="D18:E18"/>
    <mergeCell ref="F18:G18"/>
    <mergeCell ref="H18:I18"/>
    <mergeCell ref="J18:K18"/>
    <mergeCell ref="L18:M18"/>
    <mergeCell ref="B17:C17"/>
    <mergeCell ref="D17:E17"/>
    <mergeCell ref="F17:G17"/>
    <mergeCell ref="H17:I17"/>
    <mergeCell ref="J17:K17"/>
    <mergeCell ref="L17:M17"/>
    <mergeCell ref="N17:O17"/>
    <mergeCell ref="P17:Q17"/>
    <mergeCell ref="R17:S17"/>
    <mergeCell ref="T15:U15"/>
    <mergeCell ref="V15:W15"/>
    <mergeCell ref="X15:Y15"/>
    <mergeCell ref="Z15:AA15"/>
    <mergeCell ref="B16:C16"/>
    <mergeCell ref="D16:E16"/>
    <mergeCell ref="F16:G16"/>
    <mergeCell ref="H16:I16"/>
    <mergeCell ref="J16:K16"/>
    <mergeCell ref="L16:M16"/>
    <mergeCell ref="Z16:AA16"/>
    <mergeCell ref="N16:O16"/>
    <mergeCell ref="P16:Q16"/>
    <mergeCell ref="R16:S16"/>
    <mergeCell ref="T16:U16"/>
    <mergeCell ref="V16:W16"/>
    <mergeCell ref="X16:Y16"/>
    <mergeCell ref="B15:C15"/>
    <mergeCell ref="D15:E15"/>
    <mergeCell ref="F15:G15"/>
    <mergeCell ref="H15:I15"/>
    <mergeCell ref="J15:K15"/>
    <mergeCell ref="L15:M15"/>
    <mergeCell ref="N15:O15"/>
    <mergeCell ref="P15:Q15"/>
    <mergeCell ref="R15:S15"/>
    <mergeCell ref="T13:U13"/>
    <mergeCell ref="V13:W13"/>
    <mergeCell ref="X13:Y13"/>
    <mergeCell ref="Z13:AA13"/>
    <mergeCell ref="B14:C14"/>
    <mergeCell ref="D14:E14"/>
    <mergeCell ref="F14:G14"/>
    <mergeCell ref="H14:I14"/>
    <mergeCell ref="J14:K14"/>
    <mergeCell ref="L14:M14"/>
    <mergeCell ref="Z14:AA14"/>
    <mergeCell ref="N14:O14"/>
    <mergeCell ref="P14:Q14"/>
    <mergeCell ref="R14:S14"/>
    <mergeCell ref="T14:U14"/>
    <mergeCell ref="V14:W14"/>
    <mergeCell ref="X14:Y14"/>
    <mergeCell ref="B13:C13"/>
    <mergeCell ref="D13:E13"/>
    <mergeCell ref="F13:G13"/>
    <mergeCell ref="H13:I13"/>
    <mergeCell ref="J13:K13"/>
    <mergeCell ref="L13:M13"/>
    <mergeCell ref="N13:O13"/>
    <mergeCell ref="P13:Q13"/>
    <mergeCell ref="R13:S13"/>
    <mergeCell ref="T11:U11"/>
    <mergeCell ref="V11:W11"/>
    <mergeCell ref="X11:Y11"/>
    <mergeCell ref="Z11:AA11"/>
    <mergeCell ref="B12:C12"/>
    <mergeCell ref="D12:E12"/>
    <mergeCell ref="F12:G12"/>
    <mergeCell ref="H12:I12"/>
    <mergeCell ref="J12:K12"/>
    <mergeCell ref="L12:M12"/>
    <mergeCell ref="Z12:AA12"/>
    <mergeCell ref="N12:O12"/>
    <mergeCell ref="P12:Q12"/>
    <mergeCell ref="R12:S12"/>
    <mergeCell ref="T12:U12"/>
    <mergeCell ref="V12:W12"/>
    <mergeCell ref="X12:Y12"/>
    <mergeCell ref="B11:C11"/>
    <mergeCell ref="D11:E11"/>
    <mergeCell ref="F11:G11"/>
    <mergeCell ref="H11:I11"/>
    <mergeCell ref="J11:K11"/>
    <mergeCell ref="L11:M11"/>
    <mergeCell ref="N11:O11"/>
    <mergeCell ref="P11:Q11"/>
    <mergeCell ref="R11:S11"/>
    <mergeCell ref="X9:Y9"/>
    <mergeCell ref="Z9:AA9"/>
    <mergeCell ref="B10:C10"/>
    <mergeCell ref="D10:E10"/>
    <mergeCell ref="F10:G10"/>
    <mergeCell ref="H10:I10"/>
    <mergeCell ref="J10:K10"/>
    <mergeCell ref="L10:M10"/>
    <mergeCell ref="Z10:AA10"/>
    <mergeCell ref="N10:O10"/>
    <mergeCell ref="P10:Q10"/>
    <mergeCell ref="R10:S10"/>
    <mergeCell ref="T10:U10"/>
    <mergeCell ref="V10:W10"/>
    <mergeCell ref="X10:Y10"/>
    <mergeCell ref="R9:S9"/>
    <mergeCell ref="T9:U9"/>
    <mergeCell ref="V9:W9"/>
    <mergeCell ref="N8:O8"/>
    <mergeCell ref="P8:Q8"/>
    <mergeCell ref="R8:S8"/>
    <mergeCell ref="T8:U8"/>
    <mergeCell ref="V8:W8"/>
    <mergeCell ref="X8:Y8"/>
    <mergeCell ref="B8:C8"/>
    <mergeCell ref="D8:E8"/>
    <mergeCell ref="F8:G8"/>
    <mergeCell ref="H8:I8"/>
    <mergeCell ref="J8:K8"/>
    <mergeCell ref="L8:M8"/>
    <mergeCell ref="AD6:AE6"/>
    <mergeCell ref="AH6:AI6"/>
    <mergeCell ref="AK6:AL6"/>
    <mergeCell ref="AN6:AO6"/>
    <mergeCell ref="P7:Q7"/>
    <mergeCell ref="R7:S7"/>
    <mergeCell ref="T7:U7"/>
    <mergeCell ref="V5:W7"/>
    <mergeCell ref="X5:Y7"/>
    <mergeCell ref="Z5:AA7"/>
    <mergeCell ref="J29:U29"/>
    <mergeCell ref="D6:E7"/>
    <mergeCell ref="F6:G7"/>
    <mergeCell ref="N6:O7"/>
    <mergeCell ref="P6:U6"/>
    <mergeCell ref="B2:AA2"/>
    <mergeCell ref="R4:U4"/>
    <mergeCell ref="V4:W4"/>
    <mergeCell ref="X4:Y4"/>
    <mergeCell ref="B5:C7"/>
    <mergeCell ref="D5:G5"/>
    <mergeCell ref="H5:I7"/>
    <mergeCell ref="J5:K7"/>
    <mergeCell ref="L5:M7"/>
    <mergeCell ref="N5:U5"/>
    <mergeCell ref="Z8:AA8"/>
    <mergeCell ref="B9:C9"/>
    <mergeCell ref="D9:E9"/>
    <mergeCell ref="F9:G9"/>
    <mergeCell ref="H9:I9"/>
    <mergeCell ref="J9:K9"/>
    <mergeCell ref="L9:M9"/>
    <mergeCell ref="N9:O9"/>
    <mergeCell ref="P9:Q9"/>
  </mergeCells>
  <phoneticPr fontId="4"/>
  <conditionalFormatting sqref="Y43:Z43">
    <cfRule type="expression" dxfId="138" priority="23" stopIfTrue="1">
      <formula>$Y$43=0</formula>
    </cfRule>
  </conditionalFormatting>
  <conditionalFormatting sqref="Q43:R43">
    <cfRule type="expression" dxfId="137" priority="22" stopIfTrue="1">
      <formula>$Q$43=0</formula>
    </cfRule>
  </conditionalFormatting>
  <conditionalFormatting sqref="U43:V43">
    <cfRule type="expression" dxfId="136" priority="21" stopIfTrue="1">
      <formula>$U$43=0</formula>
    </cfRule>
  </conditionalFormatting>
  <conditionalFormatting sqref="L43:N43">
    <cfRule type="expression" dxfId="135" priority="20" stopIfTrue="1">
      <formula>$L$43=0</formula>
    </cfRule>
  </conditionalFormatting>
  <conditionalFormatting sqref="X8:Y8">
    <cfRule type="expression" dxfId="134" priority="18" stopIfTrue="1">
      <formula>#VALUE!</formula>
    </cfRule>
    <cfRule type="expression" dxfId="133" priority="19" stopIfTrue="1">
      <formula>#VALUE!</formula>
    </cfRule>
  </conditionalFormatting>
  <conditionalFormatting sqref="X19:Y19">
    <cfRule type="expression" dxfId="132" priority="17" stopIfTrue="1">
      <formula>#VALUE!</formula>
    </cfRule>
  </conditionalFormatting>
  <conditionalFormatting sqref="X8:Y8">
    <cfRule type="expression" dxfId="131" priority="15" stopIfTrue="1">
      <formula>#VALUE!</formula>
    </cfRule>
    <cfRule type="expression" dxfId="130" priority="16" stopIfTrue="1">
      <formula>#VALUE!</formula>
    </cfRule>
  </conditionalFormatting>
  <conditionalFormatting sqref="X19:Y19">
    <cfRule type="expression" dxfId="129" priority="14" stopIfTrue="1">
      <formula>#VALUE!</formula>
    </cfRule>
  </conditionalFormatting>
  <conditionalFormatting sqref="P8:U8">
    <cfRule type="expression" dxfId="128" priority="13" stopIfTrue="1">
      <formula>$AG$8=TRUE</formula>
    </cfRule>
  </conditionalFormatting>
  <conditionalFormatting sqref="P15:U15">
    <cfRule type="expression" dxfId="127" priority="12" stopIfTrue="1">
      <formula>$AG$15=TRUE</formula>
    </cfRule>
  </conditionalFormatting>
  <conditionalFormatting sqref="P16:U16">
    <cfRule type="expression" dxfId="126" priority="11" stopIfTrue="1">
      <formula>$AG$16=TRUE</formula>
    </cfRule>
  </conditionalFormatting>
  <conditionalFormatting sqref="P17:U17">
    <cfRule type="expression" dxfId="125" priority="10" stopIfTrue="1">
      <formula>$AG$17=TRUE</formula>
    </cfRule>
  </conditionalFormatting>
  <conditionalFormatting sqref="P18:U18">
    <cfRule type="expression" dxfId="124" priority="9" stopIfTrue="1">
      <formula>$AG$18=TRUE</formula>
    </cfRule>
  </conditionalFormatting>
  <conditionalFormatting sqref="P19:U19">
    <cfRule type="expression" dxfId="123" priority="8" stopIfTrue="1">
      <formula>$AG$19=TRUE</formula>
    </cfRule>
  </conditionalFormatting>
  <conditionalFormatting sqref="P10:U10">
    <cfRule type="expression" dxfId="122" priority="7" stopIfTrue="1">
      <formula>$AG$10=TRUE</formula>
    </cfRule>
  </conditionalFormatting>
  <conditionalFormatting sqref="P11:U11">
    <cfRule type="expression" dxfId="121" priority="6" stopIfTrue="1">
      <formula>$AG$11=TRUE</formula>
    </cfRule>
  </conditionalFormatting>
  <conditionalFormatting sqref="P14:U14">
    <cfRule type="expression" dxfId="120" priority="5" stopIfTrue="1">
      <formula>$AG$14=TRUE</formula>
    </cfRule>
  </conditionalFormatting>
  <conditionalFormatting sqref="P9:U9">
    <cfRule type="expression" dxfId="119" priority="4" stopIfTrue="1">
      <formula>$AG$9=TRUE</formula>
    </cfRule>
  </conditionalFormatting>
  <conditionalFormatting sqref="P12:U12">
    <cfRule type="expression" dxfId="118" priority="3">
      <formula>$AG$12=TRUE</formula>
    </cfRule>
  </conditionalFormatting>
  <conditionalFormatting sqref="P13:U13">
    <cfRule type="expression" dxfId="117" priority="2">
      <formula>$AG$13=TRUE</formula>
    </cfRule>
  </conditionalFormatting>
  <dataValidations count="1">
    <dataValidation type="list" allowBlank="1" showInputMessage="1" showErrorMessage="1" sqref="M14:M19 L8:L19 M8:M11 T26:T28 U26 U28">
      <formula1>"　,雨戸,ｼｬｯﾀｰ,障子,風除室"</formula1>
    </dataValidation>
  </dataValidations>
  <pageMargins left="0.70866141732283472" right="0.70866141732283472" top="0.74803149606299213" bottom="0.74803149606299213" header="0.31496062992125984" footer="0.31496062992125984"/>
  <pageSetup paperSize="9" scale="77" orientation="portrait" r:id="rId1"/>
  <headerFooter>
    <oddHeader>&amp;Rver. 2.3[H28]</oddHeader>
    <oddFooter>&amp;Cⓒ　2022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Check Box 1">
              <controlPr defaultSize="0" autoFill="0" autoLine="0" autoPict="0">
                <anchor moveWithCells="1">
                  <from>
                    <xdr:col>13</xdr:col>
                    <xdr:colOff>190774</xdr:colOff>
                    <xdr:row>7</xdr:row>
                    <xdr:rowOff>46049</xdr:rowOff>
                  </from>
                  <to>
                    <xdr:col>14</xdr:col>
                    <xdr:colOff>197353</xdr:colOff>
                    <xdr:row>7</xdr:row>
                    <xdr:rowOff>269715</xdr:rowOff>
                  </to>
                </anchor>
              </controlPr>
            </control>
          </mc:Choice>
        </mc:AlternateContent>
        <mc:AlternateContent xmlns:mc="http://schemas.openxmlformats.org/markup-compatibility/2006">
          <mc:Choice Requires="x14">
            <control shapeId="118786" r:id="rId5" name="Check Box 2">
              <controlPr defaultSize="0" autoFill="0" autoLine="0" autoPict="0">
                <anchor moveWithCells="1">
                  <from>
                    <xdr:col>13</xdr:col>
                    <xdr:colOff>190774</xdr:colOff>
                    <xdr:row>8</xdr:row>
                    <xdr:rowOff>46049</xdr:rowOff>
                  </from>
                  <to>
                    <xdr:col>14</xdr:col>
                    <xdr:colOff>197353</xdr:colOff>
                    <xdr:row>8</xdr:row>
                    <xdr:rowOff>269715</xdr:rowOff>
                  </to>
                </anchor>
              </controlPr>
            </control>
          </mc:Choice>
        </mc:AlternateContent>
        <mc:AlternateContent xmlns:mc="http://schemas.openxmlformats.org/markup-compatibility/2006">
          <mc:Choice Requires="x14">
            <control shapeId="118787" r:id="rId6" name="Check Box 3">
              <controlPr defaultSize="0" autoFill="0" autoLine="0" autoPict="0">
                <anchor moveWithCells="1">
                  <from>
                    <xdr:col>13</xdr:col>
                    <xdr:colOff>190774</xdr:colOff>
                    <xdr:row>14</xdr:row>
                    <xdr:rowOff>46049</xdr:rowOff>
                  </from>
                  <to>
                    <xdr:col>14</xdr:col>
                    <xdr:colOff>197353</xdr:colOff>
                    <xdr:row>14</xdr:row>
                    <xdr:rowOff>269715</xdr:rowOff>
                  </to>
                </anchor>
              </controlPr>
            </control>
          </mc:Choice>
        </mc:AlternateContent>
        <mc:AlternateContent xmlns:mc="http://schemas.openxmlformats.org/markup-compatibility/2006">
          <mc:Choice Requires="x14">
            <control shapeId="118788" r:id="rId7" name="Check Box 4">
              <controlPr defaultSize="0" autoFill="0" autoLine="0" autoPict="0">
                <anchor moveWithCells="1">
                  <from>
                    <xdr:col>13</xdr:col>
                    <xdr:colOff>190774</xdr:colOff>
                    <xdr:row>15</xdr:row>
                    <xdr:rowOff>46049</xdr:rowOff>
                  </from>
                  <to>
                    <xdr:col>14</xdr:col>
                    <xdr:colOff>197353</xdr:colOff>
                    <xdr:row>15</xdr:row>
                    <xdr:rowOff>269715</xdr:rowOff>
                  </to>
                </anchor>
              </controlPr>
            </control>
          </mc:Choice>
        </mc:AlternateContent>
        <mc:AlternateContent xmlns:mc="http://schemas.openxmlformats.org/markup-compatibility/2006">
          <mc:Choice Requires="x14">
            <control shapeId="118789" r:id="rId8" name="Check Box 5">
              <controlPr defaultSize="0" autoFill="0" autoLine="0" autoPict="0">
                <anchor moveWithCells="1">
                  <from>
                    <xdr:col>13</xdr:col>
                    <xdr:colOff>190774</xdr:colOff>
                    <xdr:row>16</xdr:row>
                    <xdr:rowOff>46049</xdr:rowOff>
                  </from>
                  <to>
                    <xdr:col>14</xdr:col>
                    <xdr:colOff>197353</xdr:colOff>
                    <xdr:row>16</xdr:row>
                    <xdr:rowOff>269715</xdr:rowOff>
                  </to>
                </anchor>
              </controlPr>
            </control>
          </mc:Choice>
        </mc:AlternateContent>
        <mc:AlternateContent xmlns:mc="http://schemas.openxmlformats.org/markup-compatibility/2006">
          <mc:Choice Requires="x14">
            <control shapeId="118790" r:id="rId9" name="Check Box 6">
              <controlPr defaultSize="0" autoFill="0" autoLine="0" autoPict="0">
                <anchor moveWithCells="1">
                  <from>
                    <xdr:col>13</xdr:col>
                    <xdr:colOff>190774</xdr:colOff>
                    <xdr:row>17</xdr:row>
                    <xdr:rowOff>46049</xdr:rowOff>
                  </from>
                  <to>
                    <xdr:col>14</xdr:col>
                    <xdr:colOff>197353</xdr:colOff>
                    <xdr:row>17</xdr:row>
                    <xdr:rowOff>269715</xdr:rowOff>
                  </to>
                </anchor>
              </controlPr>
            </control>
          </mc:Choice>
        </mc:AlternateContent>
        <mc:AlternateContent xmlns:mc="http://schemas.openxmlformats.org/markup-compatibility/2006">
          <mc:Choice Requires="x14">
            <control shapeId="118791" r:id="rId10" name="Check Box 7">
              <controlPr defaultSize="0" autoFill="0" autoLine="0" autoPict="0">
                <anchor moveWithCells="1">
                  <from>
                    <xdr:col>13</xdr:col>
                    <xdr:colOff>190774</xdr:colOff>
                    <xdr:row>18</xdr:row>
                    <xdr:rowOff>46049</xdr:rowOff>
                  </from>
                  <to>
                    <xdr:col>14</xdr:col>
                    <xdr:colOff>197353</xdr:colOff>
                    <xdr:row>18</xdr:row>
                    <xdr:rowOff>269715</xdr:rowOff>
                  </to>
                </anchor>
              </controlPr>
            </control>
          </mc:Choice>
        </mc:AlternateContent>
        <mc:AlternateContent xmlns:mc="http://schemas.openxmlformats.org/markup-compatibility/2006">
          <mc:Choice Requires="x14">
            <control shapeId="118792" r:id="rId11" name="Check Box 8">
              <controlPr defaultSize="0" autoFill="0" autoLine="0" autoPict="0">
                <anchor moveWithCells="1">
                  <from>
                    <xdr:col>13</xdr:col>
                    <xdr:colOff>190774</xdr:colOff>
                    <xdr:row>9</xdr:row>
                    <xdr:rowOff>46049</xdr:rowOff>
                  </from>
                  <to>
                    <xdr:col>14</xdr:col>
                    <xdr:colOff>197353</xdr:colOff>
                    <xdr:row>9</xdr:row>
                    <xdr:rowOff>269715</xdr:rowOff>
                  </to>
                </anchor>
              </controlPr>
            </control>
          </mc:Choice>
        </mc:AlternateContent>
        <mc:AlternateContent xmlns:mc="http://schemas.openxmlformats.org/markup-compatibility/2006">
          <mc:Choice Requires="x14">
            <control shapeId="118793" r:id="rId12" name="Check Box 9">
              <controlPr defaultSize="0" autoFill="0" autoLine="0" autoPict="0">
                <anchor moveWithCells="1">
                  <from>
                    <xdr:col>13</xdr:col>
                    <xdr:colOff>190774</xdr:colOff>
                    <xdr:row>10</xdr:row>
                    <xdr:rowOff>46049</xdr:rowOff>
                  </from>
                  <to>
                    <xdr:col>14</xdr:col>
                    <xdr:colOff>197353</xdr:colOff>
                    <xdr:row>10</xdr:row>
                    <xdr:rowOff>269715</xdr:rowOff>
                  </to>
                </anchor>
              </controlPr>
            </control>
          </mc:Choice>
        </mc:AlternateContent>
        <mc:AlternateContent xmlns:mc="http://schemas.openxmlformats.org/markup-compatibility/2006">
          <mc:Choice Requires="x14">
            <control shapeId="118794" r:id="rId13" name="Check Box 10">
              <controlPr defaultSize="0" autoFill="0" autoLine="0" autoPict="0">
                <anchor moveWithCells="1">
                  <from>
                    <xdr:col>13</xdr:col>
                    <xdr:colOff>190774</xdr:colOff>
                    <xdr:row>13</xdr:row>
                    <xdr:rowOff>46049</xdr:rowOff>
                  </from>
                  <to>
                    <xdr:col>14</xdr:col>
                    <xdr:colOff>197353</xdr:colOff>
                    <xdr:row>13</xdr:row>
                    <xdr:rowOff>269715</xdr:rowOff>
                  </to>
                </anchor>
              </controlPr>
            </control>
          </mc:Choice>
        </mc:AlternateContent>
        <mc:AlternateContent xmlns:mc="http://schemas.openxmlformats.org/markup-compatibility/2006">
          <mc:Choice Requires="x14">
            <control shapeId="118795" r:id="rId14" name="Check Box 11">
              <controlPr defaultSize="0" autoFill="0" autoLine="0" autoPict="0">
                <anchor moveWithCells="1">
                  <from>
                    <xdr:col>13</xdr:col>
                    <xdr:colOff>190774</xdr:colOff>
                    <xdr:row>11</xdr:row>
                    <xdr:rowOff>46049</xdr:rowOff>
                  </from>
                  <to>
                    <xdr:col>14</xdr:col>
                    <xdr:colOff>197353</xdr:colOff>
                    <xdr:row>11</xdr:row>
                    <xdr:rowOff>269715</xdr:rowOff>
                  </to>
                </anchor>
              </controlPr>
            </control>
          </mc:Choice>
        </mc:AlternateContent>
        <mc:AlternateContent xmlns:mc="http://schemas.openxmlformats.org/markup-compatibility/2006">
          <mc:Choice Requires="x14">
            <control shapeId="118796" r:id="rId15" name="Check Box 12">
              <controlPr defaultSize="0" autoFill="0" autoLine="0" autoPict="0">
                <anchor moveWithCells="1">
                  <from>
                    <xdr:col>13</xdr:col>
                    <xdr:colOff>190774</xdr:colOff>
                    <xdr:row>12</xdr:row>
                    <xdr:rowOff>46049</xdr:rowOff>
                  </from>
                  <to>
                    <xdr:col>14</xdr:col>
                    <xdr:colOff>197353</xdr:colOff>
                    <xdr:row>12</xdr:row>
                    <xdr:rowOff>269715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B1:AO108"/>
  <sheetViews>
    <sheetView showGridLines="0" zoomScale="90" zoomScaleNormal="90" zoomScaleSheetLayoutView="80" workbookViewId="0">
      <selection activeCell="L35" sqref="L35:M35"/>
    </sheetView>
  </sheetViews>
  <sheetFormatPr defaultColWidth="9" defaultRowHeight="12.95"/>
  <cols>
    <col min="1" max="1" width="0.90625" customWidth="1"/>
    <col min="2" max="29" width="3.90625" customWidth="1"/>
    <col min="30" max="31" width="10.6328125" hidden="1" customWidth="1"/>
    <col min="32" max="32" width="2.6328125" hidden="1" customWidth="1"/>
    <col min="33" max="35" width="10.6328125" hidden="1" customWidth="1"/>
    <col min="36" max="36" width="2.6328125" hidden="1" customWidth="1"/>
    <col min="37" max="38" width="15.6328125" hidden="1" customWidth="1"/>
    <col min="39" max="39" width="2.6328125" hidden="1" customWidth="1"/>
    <col min="40" max="41" width="10.6328125" hidden="1" customWidth="1"/>
    <col min="42" max="43" width="3.6328125" customWidth="1"/>
    <col min="44" max="45" width="4.6328125" customWidth="1"/>
  </cols>
  <sheetData>
    <row r="1" spans="2:41" ht="4.05" customHeight="1"/>
    <row r="2" spans="2:41" s="1" customFormat="1" ht="30.05" customHeight="1">
      <c r="B2" s="653" t="s">
        <v>219</v>
      </c>
      <c r="C2" s="653"/>
      <c r="D2" s="653"/>
      <c r="E2" s="653"/>
      <c r="F2" s="653"/>
      <c r="G2" s="653"/>
      <c r="H2" s="653"/>
      <c r="I2" s="653"/>
      <c r="J2" s="653"/>
      <c r="K2" s="653"/>
      <c r="L2" s="653"/>
      <c r="M2" s="653"/>
      <c r="N2" s="653"/>
      <c r="O2" s="653"/>
      <c r="P2" s="653"/>
      <c r="Q2" s="653"/>
      <c r="R2" s="653"/>
      <c r="S2" s="653"/>
      <c r="T2" s="653"/>
      <c r="U2" s="653"/>
      <c r="V2" s="653"/>
      <c r="W2" s="653"/>
      <c r="X2" s="653"/>
      <c r="Y2" s="653"/>
      <c r="Z2" s="653"/>
      <c r="AA2" s="653"/>
    </row>
    <row r="3" spans="2:41" s="2" customFormat="1" ht="25" customHeight="1" thickBot="1"/>
    <row r="4" spans="2:41" s="2" customFormat="1" ht="22.05" customHeight="1" thickBot="1">
      <c r="B4" s="4" t="s">
        <v>5</v>
      </c>
      <c r="R4" s="654" t="s">
        <v>33</v>
      </c>
      <c r="S4" s="655"/>
      <c r="T4" s="655"/>
      <c r="U4" s="656"/>
      <c r="V4" s="657">
        <f>IF(共通条件・結果!AA7="８地域","0.528",IF(共通条件・結果!AA7="７地域",0.49,IF(共通条件・結果!AA7="６地域",0.498,IF(共通条件・結果!AA7="５地域",0.5,IF(共通条件・結果!AA7="４地域",0.508,IF(共通条件・結果!AA7="３地域",0.487,IF(共通条件・結果!AA7="２地域",0.527,IF(共通条件・結果!AA7="１地域",0.56))))))))</f>
        <v>0.498</v>
      </c>
      <c r="W4" s="658"/>
      <c r="X4" s="657">
        <f>IF(共通条件・結果!AA7="８地域","-",IF(共通条件・結果!AA7="７地域",0.843,IF(共通条件・結果!AA7="６地域",0.833,IF(共通条件・結果!AA7="５地域",0.846,IF(共通条件・結果!AA7="４地域",0.724,IF(共通条件・結果!AA7="３地域",0.751,IF(共通条件・結果!AA7="２地域",0.766,IF(共通条件・結果!AA7="１地域",0.823))))))))</f>
        <v>0.83299999999999996</v>
      </c>
      <c r="Y4" s="658"/>
    </row>
    <row r="5" spans="2:41" s="2" customFormat="1" ht="22.05" customHeight="1">
      <c r="B5" s="659" t="s">
        <v>6</v>
      </c>
      <c r="C5" s="660"/>
      <c r="D5" s="660" t="s">
        <v>153</v>
      </c>
      <c r="E5" s="660"/>
      <c r="F5" s="660"/>
      <c r="G5" s="660"/>
      <c r="H5" s="665" t="s">
        <v>154</v>
      </c>
      <c r="I5" s="660"/>
      <c r="J5" s="665" t="s">
        <v>65</v>
      </c>
      <c r="K5" s="660"/>
      <c r="L5" s="665" t="s">
        <v>9</v>
      </c>
      <c r="M5" s="660"/>
      <c r="N5" s="667" t="s">
        <v>46</v>
      </c>
      <c r="O5" s="668"/>
      <c r="P5" s="668"/>
      <c r="Q5" s="668"/>
      <c r="R5" s="668"/>
      <c r="S5" s="668"/>
      <c r="T5" s="668"/>
      <c r="U5" s="668"/>
      <c r="V5" s="665" t="s">
        <v>155</v>
      </c>
      <c r="W5" s="660"/>
      <c r="X5" s="665" t="s">
        <v>156</v>
      </c>
      <c r="Y5" s="660"/>
      <c r="Z5" s="665" t="s">
        <v>123</v>
      </c>
      <c r="AA5" s="686"/>
    </row>
    <row r="6" spans="2:41" s="2" customFormat="1" ht="22.05" customHeight="1">
      <c r="B6" s="661"/>
      <c r="C6" s="662"/>
      <c r="D6" s="638" t="s">
        <v>8</v>
      </c>
      <c r="E6" s="639"/>
      <c r="F6" s="642" t="s">
        <v>7</v>
      </c>
      <c r="G6" s="643"/>
      <c r="H6" s="662"/>
      <c r="I6" s="662"/>
      <c r="J6" s="666"/>
      <c r="K6" s="662"/>
      <c r="L6" s="666"/>
      <c r="M6" s="662"/>
      <c r="N6" s="646" t="s">
        <v>45</v>
      </c>
      <c r="O6" s="647"/>
      <c r="P6" s="650" t="s">
        <v>157</v>
      </c>
      <c r="Q6" s="651"/>
      <c r="R6" s="651"/>
      <c r="S6" s="651"/>
      <c r="T6" s="651"/>
      <c r="U6" s="652"/>
      <c r="V6" s="666"/>
      <c r="W6" s="662"/>
      <c r="X6" s="666"/>
      <c r="Y6" s="662"/>
      <c r="Z6" s="662"/>
      <c r="AA6" s="687"/>
      <c r="AD6" s="682" t="s">
        <v>49</v>
      </c>
      <c r="AE6" s="682"/>
      <c r="AF6" s="40"/>
      <c r="AG6" s="40"/>
      <c r="AH6" s="682" t="s">
        <v>12</v>
      </c>
      <c r="AI6" s="682"/>
      <c r="AJ6" s="40"/>
      <c r="AK6" s="682" t="s">
        <v>50</v>
      </c>
      <c r="AL6" s="682"/>
      <c r="AN6" s="682" t="s">
        <v>58</v>
      </c>
      <c r="AO6" s="682"/>
    </row>
    <row r="7" spans="2:41" s="2" customFormat="1" ht="22.05" customHeight="1" thickBot="1">
      <c r="B7" s="663"/>
      <c r="C7" s="664"/>
      <c r="D7" s="640"/>
      <c r="E7" s="641"/>
      <c r="F7" s="644"/>
      <c r="G7" s="645"/>
      <c r="H7" s="664"/>
      <c r="I7" s="664"/>
      <c r="J7" s="664"/>
      <c r="K7" s="664"/>
      <c r="L7" s="664"/>
      <c r="M7" s="664"/>
      <c r="N7" s="648"/>
      <c r="O7" s="649"/>
      <c r="P7" s="645" t="s">
        <v>10</v>
      </c>
      <c r="Q7" s="683"/>
      <c r="R7" s="684" t="s">
        <v>11</v>
      </c>
      <c r="S7" s="685"/>
      <c r="T7" s="645" t="s">
        <v>3</v>
      </c>
      <c r="U7" s="683"/>
      <c r="V7" s="664"/>
      <c r="W7" s="664"/>
      <c r="X7" s="664"/>
      <c r="Y7" s="664"/>
      <c r="Z7" s="664"/>
      <c r="AA7" s="688"/>
      <c r="AD7" s="40" t="s">
        <v>4</v>
      </c>
      <c r="AE7" s="40" t="s">
        <v>16</v>
      </c>
      <c r="AF7" s="40"/>
      <c r="AG7" s="40"/>
      <c r="AH7" s="40" t="s">
        <v>4</v>
      </c>
      <c r="AI7" s="40" t="s">
        <v>16</v>
      </c>
      <c r="AJ7" s="40"/>
      <c r="AK7" s="40" t="s">
        <v>4</v>
      </c>
      <c r="AL7" s="40" t="s">
        <v>16</v>
      </c>
      <c r="AN7" s="72" t="s">
        <v>56</v>
      </c>
      <c r="AO7" s="2" t="s">
        <v>54</v>
      </c>
    </row>
    <row r="8" spans="2:41" s="2" customFormat="1" ht="22.05" customHeight="1">
      <c r="B8" s="696"/>
      <c r="C8" s="697"/>
      <c r="D8" s="698"/>
      <c r="E8" s="699"/>
      <c r="F8" s="699"/>
      <c r="G8" s="700"/>
      <c r="H8" s="701"/>
      <c r="I8" s="701"/>
      <c r="J8" s="701"/>
      <c r="K8" s="701"/>
      <c r="L8" s="702"/>
      <c r="M8" s="702"/>
      <c r="N8" s="689"/>
      <c r="O8" s="690"/>
      <c r="P8" s="691"/>
      <c r="Q8" s="692"/>
      <c r="R8" s="693"/>
      <c r="S8" s="694"/>
      <c r="T8" s="695"/>
      <c r="U8" s="691"/>
      <c r="V8" s="669" t="str">
        <f>IF(D8="","",AD8)</f>
        <v/>
      </c>
      <c r="W8" s="669"/>
      <c r="X8" s="669" t="str">
        <f t="shared" ref="X8:X19" si="0">IF(D8="","",IF(ISERROR(AE8),"-",AE8))</f>
        <v/>
      </c>
      <c r="Y8" s="669"/>
      <c r="Z8" s="669" t="str">
        <f>IF(D8="","",D8*F8*AN8)</f>
        <v/>
      </c>
      <c r="AA8" s="670"/>
      <c r="AD8" s="2" t="e">
        <f>D8*F8*J8*$V$4*AH8</f>
        <v>#VALUE!</v>
      </c>
      <c r="AE8" s="2" t="e">
        <f>D8*F8*J8*$X$4*AI8</f>
        <v>#VALUE!</v>
      </c>
      <c r="AG8" s="49" t="b">
        <v>0</v>
      </c>
      <c r="AH8" s="2" t="str">
        <f>IF(AG8=TRUE,"0.93",IF(ISERROR(AK8),"エラー",IF(AK8&gt;0.93,"0.93",AK8)))</f>
        <v>エラー</v>
      </c>
      <c r="AI8" s="2" t="str">
        <f>IF(AG8=TRUE,"0.51",IF(ISERROR(AL8),"エラー",IF(AL8&gt;0.72,"0.72",AL8)))</f>
        <v>エラー</v>
      </c>
      <c r="AK8" s="2" t="e">
        <f>IF(共通条件・結果!$AA$7="８地域",0.01*(16+19*(2*R8+T8)/P8),0.01*(16+24*(2*R8+T8)/P8))</f>
        <v>#DIV/0!</v>
      </c>
      <c r="AL8" s="2" t="e">
        <f>0.01*(5+20*(3*R8+T8)/P8)</f>
        <v>#DIV/0!</v>
      </c>
      <c r="AN8" s="2">
        <f>IF(AO8="FALSE",H8,IF(L8="風除室",1/((1/H8)+0.1),0.5*H8+0.5*(1/((1/H8)+AO8))))</f>
        <v>0</v>
      </c>
      <c r="AO8" s="40" t="str">
        <f t="shared" ref="AO8:AO19" si="1">IF(L8="","FALSE",IF(L8="雨戸",0.1,IF(L8="ｼｬｯﾀｰ",0.1,IF(L8="障子",0.18,IF(L8="風除室",0.1)))))</f>
        <v>FALSE</v>
      </c>
    </row>
    <row r="9" spans="2:41" s="2" customFormat="1" ht="22.05" customHeight="1">
      <c r="B9" s="671"/>
      <c r="C9" s="672"/>
      <c r="D9" s="673"/>
      <c r="E9" s="674"/>
      <c r="F9" s="674"/>
      <c r="G9" s="675"/>
      <c r="H9" s="676"/>
      <c r="I9" s="676"/>
      <c r="J9" s="676"/>
      <c r="K9" s="676"/>
      <c r="L9" s="677"/>
      <c r="M9" s="677"/>
      <c r="N9" s="678"/>
      <c r="O9" s="679"/>
      <c r="P9" s="680"/>
      <c r="Q9" s="681"/>
      <c r="R9" s="708"/>
      <c r="S9" s="709"/>
      <c r="T9" s="707"/>
      <c r="U9" s="680"/>
      <c r="V9" s="705" t="str">
        <f t="shared" ref="V9:V19" si="2">IF(D9="","",AD9)</f>
        <v/>
      </c>
      <c r="W9" s="705"/>
      <c r="X9" s="705" t="str">
        <f t="shared" si="0"/>
        <v/>
      </c>
      <c r="Y9" s="705"/>
      <c r="Z9" s="705" t="str">
        <f t="shared" ref="Z9:Z19" si="3">IF(D9="","",D9*F9*AN9)</f>
        <v/>
      </c>
      <c r="AA9" s="706"/>
      <c r="AD9" s="2" t="e">
        <f t="shared" ref="AD9:AD19" si="4">D9*F9*J9*$V$4*AH9</f>
        <v>#VALUE!</v>
      </c>
      <c r="AE9" s="2" t="e">
        <f t="shared" ref="AE9:AE19" si="5">D9*F9*J9*$X$4*AI9</f>
        <v>#VALUE!</v>
      </c>
      <c r="AG9" s="49" t="b">
        <v>0</v>
      </c>
      <c r="AH9" s="2" t="str">
        <f t="shared" ref="AH9:AH19" si="6">IF(AG9=TRUE,"0.93",IF(ISERROR(AK9),"エラー",IF(AK9&gt;0.93,"0.93",AK9)))</f>
        <v>エラー</v>
      </c>
      <c r="AI9" s="2" t="str">
        <f t="shared" ref="AI9:AI19" si="7">IF(AG9=TRUE,"0.51",IF(ISERROR(AL9),"エラー",IF(AL9&gt;0.72,"0.72",AL9)))</f>
        <v>エラー</v>
      </c>
      <c r="AK9" s="2" t="e">
        <f>IF(共通条件・結果!$AA$7="８地域",0.01*(16+19*(2*R9+T9)/P9),0.01*(16+24*(2*R9+T9)/P9))</f>
        <v>#DIV/0!</v>
      </c>
      <c r="AL9" s="2" t="e">
        <f t="shared" ref="AL9:AL19" si="8">0.01*(5+20*(3*R9+T9)/P9)</f>
        <v>#DIV/0!</v>
      </c>
      <c r="AN9" s="2">
        <f t="shared" ref="AN9:AN19" si="9">IF(AO9="FALSE",H9,IF(L9="風除室",1/((1/H9)+0.1),0.5*H9+0.5*(1/((1/H9)+AO9))))</f>
        <v>0</v>
      </c>
      <c r="AO9" s="40" t="str">
        <f t="shared" si="1"/>
        <v>FALSE</v>
      </c>
    </row>
    <row r="10" spans="2:41" s="2" customFormat="1" ht="22.05" customHeight="1">
      <c r="B10" s="671"/>
      <c r="C10" s="672"/>
      <c r="D10" s="673"/>
      <c r="E10" s="674"/>
      <c r="F10" s="674"/>
      <c r="G10" s="675"/>
      <c r="H10" s="676"/>
      <c r="I10" s="676"/>
      <c r="J10" s="676"/>
      <c r="K10" s="676"/>
      <c r="L10" s="677"/>
      <c r="M10" s="677"/>
      <c r="N10" s="678"/>
      <c r="O10" s="679"/>
      <c r="P10" s="681"/>
      <c r="Q10" s="703"/>
      <c r="R10" s="704"/>
      <c r="S10" s="703"/>
      <c r="T10" s="704"/>
      <c r="U10" s="707"/>
      <c r="V10" s="705" t="str">
        <f t="shared" si="2"/>
        <v/>
      </c>
      <c r="W10" s="705"/>
      <c r="X10" s="705" t="str">
        <f t="shared" si="0"/>
        <v/>
      </c>
      <c r="Y10" s="705"/>
      <c r="Z10" s="705" t="str">
        <f t="shared" si="3"/>
        <v/>
      </c>
      <c r="AA10" s="706"/>
      <c r="AD10" s="2" t="e">
        <f t="shared" si="4"/>
        <v>#VALUE!</v>
      </c>
      <c r="AE10" s="2" t="e">
        <f t="shared" si="5"/>
        <v>#VALUE!</v>
      </c>
      <c r="AG10" s="49" t="b">
        <v>0</v>
      </c>
      <c r="AH10" s="2" t="str">
        <f t="shared" si="6"/>
        <v>エラー</v>
      </c>
      <c r="AI10" s="2" t="str">
        <f t="shared" si="7"/>
        <v>エラー</v>
      </c>
      <c r="AK10" s="2" t="e">
        <f>IF(共通条件・結果!$AA$7="８地域",0.01*(16+19*(2*R10+T10)/P10),0.01*(16+24*(2*R10+T10)/P10))</f>
        <v>#DIV/0!</v>
      </c>
      <c r="AL10" s="2" t="e">
        <f t="shared" si="8"/>
        <v>#DIV/0!</v>
      </c>
      <c r="AN10" s="2">
        <f t="shared" si="9"/>
        <v>0</v>
      </c>
      <c r="AO10" s="40" t="str">
        <f t="shared" si="1"/>
        <v>FALSE</v>
      </c>
    </row>
    <row r="11" spans="2:41" s="2" customFormat="1" ht="22.05" customHeight="1">
      <c r="B11" s="671"/>
      <c r="C11" s="672"/>
      <c r="D11" s="673"/>
      <c r="E11" s="674"/>
      <c r="F11" s="674"/>
      <c r="G11" s="675"/>
      <c r="H11" s="676"/>
      <c r="I11" s="676"/>
      <c r="J11" s="676"/>
      <c r="K11" s="676"/>
      <c r="L11" s="677"/>
      <c r="M11" s="677"/>
      <c r="N11" s="678"/>
      <c r="O11" s="679"/>
      <c r="P11" s="681"/>
      <c r="Q11" s="703"/>
      <c r="R11" s="704"/>
      <c r="S11" s="703"/>
      <c r="T11" s="704"/>
      <c r="U11" s="707"/>
      <c r="V11" s="705" t="str">
        <f t="shared" si="2"/>
        <v/>
      </c>
      <c r="W11" s="705"/>
      <c r="X11" s="705" t="str">
        <f t="shared" si="0"/>
        <v/>
      </c>
      <c r="Y11" s="705"/>
      <c r="Z11" s="705" t="str">
        <f t="shared" si="3"/>
        <v/>
      </c>
      <c r="AA11" s="706"/>
      <c r="AD11" s="2" t="e">
        <f t="shared" si="4"/>
        <v>#VALUE!</v>
      </c>
      <c r="AE11" s="2" t="e">
        <f t="shared" si="5"/>
        <v>#VALUE!</v>
      </c>
      <c r="AG11" s="49" t="b">
        <v>0</v>
      </c>
      <c r="AH11" s="2" t="str">
        <f t="shared" si="6"/>
        <v>エラー</v>
      </c>
      <c r="AI11" s="2" t="str">
        <f t="shared" si="7"/>
        <v>エラー</v>
      </c>
      <c r="AK11" s="2" t="e">
        <f>IF(共通条件・結果!$AA$7="８地域",0.01*(16+19*(2*R11+T11)/P11),0.01*(16+24*(2*R11+T11)/P11))</f>
        <v>#DIV/0!</v>
      </c>
      <c r="AL11" s="2" t="e">
        <f t="shared" si="8"/>
        <v>#DIV/0!</v>
      </c>
      <c r="AN11" s="2">
        <f t="shared" si="9"/>
        <v>0</v>
      </c>
      <c r="AO11" s="40" t="str">
        <f t="shared" si="1"/>
        <v>FALSE</v>
      </c>
    </row>
    <row r="12" spans="2:41" s="2" customFormat="1" ht="22.05" customHeight="1">
      <c r="B12" s="671"/>
      <c r="C12" s="713"/>
      <c r="D12" s="714"/>
      <c r="E12" s="715"/>
      <c r="F12" s="716"/>
      <c r="G12" s="717"/>
      <c r="H12" s="714"/>
      <c r="I12" s="717"/>
      <c r="J12" s="714"/>
      <c r="K12" s="717"/>
      <c r="L12" s="710"/>
      <c r="M12" s="711"/>
      <c r="N12" s="678"/>
      <c r="O12" s="712"/>
      <c r="P12" s="681"/>
      <c r="Q12" s="703"/>
      <c r="R12" s="704"/>
      <c r="S12" s="703"/>
      <c r="T12" s="704"/>
      <c r="U12" s="707"/>
      <c r="V12" s="718" t="str">
        <f t="shared" si="2"/>
        <v/>
      </c>
      <c r="W12" s="720"/>
      <c r="X12" s="718" t="str">
        <f t="shared" si="0"/>
        <v/>
      </c>
      <c r="Y12" s="720"/>
      <c r="Z12" s="718" t="str">
        <f t="shared" si="3"/>
        <v/>
      </c>
      <c r="AA12" s="719"/>
      <c r="AD12" s="2" t="e">
        <f t="shared" si="4"/>
        <v>#VALUE!</v>
      </c>
      <c r="AE12" s="2" t="e">
        <f t="shared" si="5"/>
        <v>#VALUE!</v>
      </c>
      <c r="AG12" s="49" t="b">
        <v>0</v>
      </c>
      <c r="AH12" s="2" t="str">
        <f t="shared" si="6"/>
        <v>エラー</v>
      </c>
      <c r="AI12" s="2" t="str">
        <f t="shared" si="7"/>
        <v>エラー</v>
      </c>
      <c r="AK12" s="2" t="e">
        <f>IF(共通条件・結果!$AA$7="８地域",0.01*(16+19*(2*R12+T12)/P12),0.01*(16+24*(2*R12+T12)/P12))</f>
        <v>#DIV/0!</v>
      </c>
      <c r="AL12" s="2" t="e">
        <f t="shared" si="8"/>
        <v>#DIV/0!</v>
      </c>
      <c r="AN12" s="2">
        <f t="shared" si="9"/>
        <v>0</v>
      </c>
      <c r="AO12" s="40" t="str">
        <f t="shared" si="1"/>
        <v>FALSE</v>
      </c>
    </row>
    <row r="13" spans="2:41" s="2" customFormat="1" ht="22.05" customHeight="1">
      <c r="B13" s="671"/>
      <c r="C13" s="713"/>
      <c r="D13" s="714"/>
      <c r="E13" s="715"/>
      <c r="F13" s="716"/>
      <c r="G13" s="717"/>
      <c r="H13" s="714"/>
      <c r="I13" s="717"/>
      <c r="J13" s="714"/>
      <c r="K13" s="717"/>
      <c r="L13" s="710"/>
      <c r="M13" s="711"/>
      <c r="N13" s="678"/>
      <c r="O13" s="712"/>
      <c r="P13" s="681"/>
      <c r="Q13" s="703"/>
      <c r="R13" s="704"/>
      <c r="S13" s="703"/>
      <c r="T13" s="704"/>
      <c r="U13" s="707"/>
      <c r="V13" s="718" t="str">
        <f t="shared" si="2"/>
        <v/>
      </c>
      <c r="W13" s="720"/>
      <c r="X13" s="718" t="str">
        <f t="shared" si="0"/>
        <v/>
      </c>
      <c r="Y13" s="720"/>
      <c r="Z13" s="718" t="str">
        <f t="shared" si="3"/>
        <v/>
      </c>
      <c r="AA13" s="719"/>
      <c r="AD13" s="2" t="e">
        <f t="shared" si="4"/>
        <v>#VALUE!</v>
      </c>
      <c r="AE13" s="2" t="e">
        <f t="shared" si="5"/>
        <v>#VALUE!</v>
      </c>
      <c r="AG13" s="49" t="b">
        <v>0</v>
      </c>
      <c r="AH13" s="2" t="str">
        <f t="shared" si="6"/>
        <v>エラー</v>
      </c>
      <c r="AI13" s="2" t="str">
        <f t="shared" si="7"/>
        <v>エラー</v>
      </c>
      <c r="AK13" s="2" t="e">
        <f>IF(共通条件・結果!$AA$7="８地域",0.01*(16+19*(2*R13+T13)/P13),0.01*(16+24*(2*R13+T13)/P13))</f>
        <v>#DIV/0!</v>
      </c>
      <c r="AL13" s="2" t="e">
        <f t="shared" si="8"/>
        <v>#DIV/0!</v>
      </c>
      <c r="AN13" s="2">
        <f t="shared" si="9"/>
        <v>0</v>
      </c>
      <c r="AO13" s="40" t="str">
        <f t="shared" si="1"/>
        <v>FALSE</v>
      </c>
    </row>
    <row r="14" spans="2:41" s="2" customFormat="1" ht="22.05" customHeight="1">
      <c r="B14" s="671"/>
      <c r="C14" s="672"/>
      <c r="D14" s="673"/>
      <c r="E14" s="674"/>
      <c r="F14" s="674"/>
      <c r="G14" s="675"/>
      <c r="H14" s="676"/>
      <c r="I14" s="676"/>
      <c r="J14" s="676"/>
      <c r="K14" s="676"/>
      <c r="L14" s="677"/>
      <c r="M14" s="677"/>
      <c r="N14" s="678"/>
      <c r="O14" s="679"/>
      <c r="P14" s="681"/>
      <c r="Q14" s="703"/>
      <c r="R14" s="704"/>
      <c r="S14" s="703"/>
      <c r="T14" s="704"/>
      <c r="U14" s="707"/>
      <c r="V14" s="705" t="str">
        <f t="shared" si="2"/>
        <v/>
      </c>
      <c r="W14" s="705"/>
      <c r="X14" s="705" t="str">
        <f t="shared" si="0"/>
        <v/>
      </c>
      <c r="Y14" s="705"/>
      <c r="Z14" s="705" t="str">
        <f t="shared" si="3"/>
        <v/>
      </c>
      <c r="AA14" s="706"/>
      <c r="AD14" s="2" t="e">
        <f t="shared" si="4"/>
        <v>#VALUE!</v>
      </c>
      <c r="AE14" s="2" t="e">
        <f t="shared" si="5"/>
        <v>#VALUE!</v>
      </c>
      <c r="AG14" s="49" t="b">
        <v>0</v>
      </c>
      <c r="AH14" s="2" t="str">
        <f t="shared" si="6"/>
        <v>エラー</v>
      </c>
      <c r="AI14" s="2" t="str">
        <f t="shared" si="7"/>
        <v>エラー</v>
      </c>
      <c r="AK14" s="2" t="e">
        <f>IF(共通条件・結果!$AA$7="８地域",0.01*(16+19*(2*R14+T14)/P14),0.01*(16+24*(2*R14+T14)/P14))</f>
        <v>#DIV/0!</v>
      </c>
      <c r="AL14" s="2" t="e">
        <f t="shared" si="8"/>
        <v>#DIV/0!</v>
      </c>
      <c r="AN14" s="2">
        <f t="shared" si="9"/>
        <v>0</v>
      </c>
      <c r="AO14" s="40" t="str">
        <f t="shared" si="1"/>
        <v>FALSE</v>
      </c>
    </row>
    <row r="15" spans="2:41" s="2" customFormat="1" ht="22.05" customHeight="1">
      <c r="B15" s="671"/>
      <c r="C15" s="672"/>
      <c r="D15" s="673"/>
      <c r="E15" s="674"/>
      <c r="F15" s="674"/>
      <c r="G15" s="675"/>
      <c r="H15" s="676"/>
      <c r="I15" s="676"/>
      <c r="J15" s="676"/>
      <c r="K15" s="676"/>
      <c r="L15" s="677"/>
      <c r="M15" s="677"/>
      <c r="N15" s="678"/>
      <c r="O15" s="679"/>
      <c r="P15" s="681"/>
      <c r="Q15" s="703"/>
      <c r="R15" s="704"/>
      <c r="S15" s="703"/>
      <c r="T15" s="704"/>
      <c r="U15" s="707"/>
      <c r="V15" s="718" t="str">
        <f t="shared" si="2"/>
        <v/>
      </c>
      <c r="W15" s="720"/>
      <c r="X15" s="705" t="str">
        <f t="shared" si="0"/>
        <v/>
      </c>
      <c r="Y15" s="705"/>
      <c r="Z15" s="705" t="str">
        <f t="shared" si="3"/>
        <v/>
      </c>
      <c r="AA15" s="706"/>
      <c r="AD15" s="2" t="e">
        <f t="shared" si="4"/>
        <v>#VALUE!</v>
      </c>
      <c r="AE15" s="2" t="e">
        <f t="shared" si="5"/>
        <v>#VALUE!</v>
      </c>
      <c r="AG15" s="49" t="b">
        <v>0</v>
      </c>
      <c r="AH15" s="2" t="str">
        <f t="shared" si="6"/>
        <v>エラー</v>
      </c>
      <c r="AI15" s="2" t="str">
        <f t="shared" si="7"/>
        <v>エラー</v>
      </c>
      <c r="AK15" s="2" t="e">
        <f>IF(共通条件・結果!$AA$7="８地域",0.01*(16+19*(2*R15+T15)/P15),0.01*(16+24*(2*R15+T15)/P15))</f>
        <v>#DIV/0!</v>
      </c>
      <c r="AL15" s="2" t="e">
        <f t="shared" si="8"/>
        <v>#DIV/0!</v>
      </c>
      <c r="AN15" s="2">
        <f t="shared" si="9"/>
        <v>0</v>
      </c>
      <c r="AO15" s="40" t="str">
        <f t="shared" si="1"/>
        <v>FALSE</v>
      </c>
    </row>
    <row r="16" spans="2:41" s="2" customFormat="1" ht="22.05" customHeight="1">
      <c r="B16" s="671"/>
      <c r="C16" s="672"/>
      <c r="D16" s="673"/>
      <c r="E16" s="674"/>
      <c r="F16" s="674"/>
      <c r="G16" s="675"/>
      <c r="H16" s="676"/>
      <c r="I16" s="676"/>
      <c r="J16" s="676"/>
      <c r="K16" s="676"/>
      <c r="L16" s="677"/>
      <c r="M16" s="677"/>
      <c r="N16" s="678"/>
      <c r="O16" s="679"/>
      <c r="P16" s="681"/>
      <c r="Q16" s="703"/>
      <c r="R16" s="704"/>
      <c r="S16" s="703"/>
      <c r="T16" s="704"/>
      <c r="U16" s="707"/>
      <c r="V16" s="718" t="str">
        <f t="shared" si="2"/>
        <v/>
      </c>
      <c r="W16" s="720"/>
      <c r="X16" s="705" t="str">
        <f t="shared" si="0"/>
        <v/>
      </c>
      <c r="Y16" s="705"/>
      <c r="Z16" s="705" t="str">
        <f t="shared" si="3"/>
        <v/>
      </c>
      <c r="AA16" s="706"/>
      <c r="AD16" s="2" t="e">
        <f t="shared" si="4"/>
        <v>#VALUE!</v>
      </c>
      <c r="AE16" s="2" t="e">
        <f t="shared" si="5"/>
        <v>#VALUE!</v>
      </c>
      <c r="AG16" s="49" t="b">
        <v>0</v>
      </c>
      <c r="AH16" s="2" t="str">
        <f t="shared" si="6"/>
        <v>エラー</v>
      </c>
      <c r="AI16" s="2" t="str">
        <f t="shared" si="7"/>
        <v>エラー</v>
      </c>
      <c r="AK16" s="2" t="e">
        <f>IF(共通条件・結果!$AA$7="８地域",0.01*(16+19*(2*R16+T16)/P16),0.01*(16+24*(2*R16+T16)/P16))</f>
        <v>#DIV/0!</v>
      </c>
      <c r="AL16" s="2" t="e">
        <f t="shared" si="8"/>
        <v>#DIV/0!</v>
      </c>
      <c r="AN16" s="2">
        <f t="shared" si="9"/>
        <v>0</v>
      </c>
      <c r="AO16" s="40" t="str">
        <f t="shared" si="1"/>
        <v>FALSE</v>
      </c>
    </row>
    <row r="17" spans="2:41" s="2" customFormat="1" ht="22.05" customHeight="1">
      <c r="B17" s="671"/>
      <c r="C17" s="672"/>
      <c r="D17" s="673"/>
      <c r="E17" s="674"/>
      <c r="F17" s="674"/>
      <c r="G17" s="675"/>
      <c r="H17" s="676"/>
      <c r="I17" s="676"/>
      <c r="J17" s="676"/>
      <c r="K17" s="676"/>
      <c r="L17" s="677"/>
      <c r="M17" s="677"/>
      <c r="N17" s="678"/>
      <c r="O17" s="679"/>
      <c r="P17" s="680"/>
      <c r="Q17" s="681"/>
      <c r="R17" s="704"/>
      <c r="S17" s="703"/>
      <c r="T17" s="704"/>
      <c r="U17" s="707"/>
      <c r="V17" s="718" t="str">
        <f t="shared" si="2"/>
        <v/>
      </c>
      <c r="W17" s="720"/>
      <c r="X17" s="705" t="str">
        <f t="shared" si="0"/>
        <v/>
      </c>
      <c r="Y17" s="705"/>
      <c r="Z17" s="705" t="str">
        <f t="shared" si="3"/>
        <v/>
      </c>
      <c r="AA17" s="706"/>
      <c r="AD17" s="2" t="e">
        <f t="shared" si="4"/>
        <v>#VALUE!</v>
      </c>
      <c r="AE17" s="2" t="e">
        <f t="shared" si="5"/>
        <v>#VALUE!</v>
      </c>
      <c r="AG17" s="49" t="b">
        <v>0</v>
      </c>
      <c r="AH17" s="2" t="str">
        <f t="shared" si="6"/>
        <v>エラー</v>
      </c>
      <c r="AI17" s="2" t="str">
        <f t="shared" si="7"/>
        <v>エラー</v>
      </c>
      <c r="AK17" s="2" t="e">
        <f>IF(共通条件・結果!$AA$7="８地域",0.01*(16+19*(2*R17+T17)/P17),0.01*(16+24*(2*R17+T17)/P17))</f>
        <v>#DIV/0!</v>
      </c>
      <c r="AL17" s="2" t="e">
        <f t="shared" si="8"/>
        <v>#DIV/0!</v>
      </c>
      <c r="AN17" s="2">
        <f t="shared" si="9"/>
        <v>0</v>
      </c>
      <c r="AO17" s="40" t="str">
        <f t="shared" si="1"/>
        <v>FALSE</v>
      </c>
    </row>
    <row r="18" spans="2:41" s="2" customFormat="1" ht="22.05" customHeight="1">
      <c r="B18" s="671"/>
      <c r="C18" s="672"/>
      <c r="D18" s="673"/>
      <c r="E18" s="674"/>
      <c r="F18" s="674"/>
      <c r="G18" s="675"/>
      <c r="H18" s="676"/>
      <c r="I18" s="676"/>
      <c r="J18" s="676"/>
      <c r="K18" s="676"/>
      <c r="L18" s="677"/>
      <c r="M18" s="677"/>
      <c r="N18" s="678"/>
      <c r="O18" s="679"/>
      <c r="P18" s="680"/>
      <c r="Q18" s="681"/>
      <c r="R18" s="708"/>
      <c r="S18" s="709"/>
      <c r="T18" s="707"/>
      <c r="U18" s="680"/>
      <c r="V18" s="718" t="str">
        <f t="shared" si="2"/>
        <v/>
      </c>
      <c r="W18" s="720"/>
      <c r="X18" s="705" t="str">
        <f t="shared" si="0"/>
        <v/>
      </c>
      <c r="Y18" s="705"/>
      <c r="Z18" s="705" t="str">
        <f t="shared" si="3"/>
        <v/>
      </c>
      <c r="AA18" s="706"/>
      <c r="AD18" s="2" t="e">
        <f t="shared" si="4"/>
        <v>#VALUE!</v>
      </c>
      <c r="AE18" s="2" t="e">
        <f t="shared" si="5"/>
        <v>#VALUE!</v>
      </c>
      <c r="AG18" s="49" t="b">
        <v>0</v>
      </c>
      <c r="AH18" s="2" t="str">
        <f t="shared" si="6"/>
        <v>エラー</v>
      </c>
      <c r="AI18" s="2" t="str">
        <f t="shared" si="7"/>
        <v>エラー</v>
      </c>
      <c r="AK18" s="2" t="e">
        <f>IF(共通条件・結果!$AA$7="８地域",0.01*(16+19*(2*R18+T18)/P18),0.01*(16+24*(2*R18+T18)/P18))</f>
        <v>#DIV/0!</v>
      </c>
      <c r="AL18" s="2" t="e">
        <f t="shared" si="8"/>
        <v>#DIV/0!</v>
      </c>
      <c r="AN18" s="2">
        <f t="shared" si="9"/>
        <v>0</v>
      </c>
      <c r="AO18" s="40" t="str">
        <f t="shared" si="1"/>
        <v>FALSE</v>
      </c>
    </row>
    <row r="19" spans="2:41" s="2" customFormat="1" ht="22.05" customHeight="1" thickBot="1">
      <c r="B19" s="727"/>
      <c r="C19" s="728"/>
      <c r="D19" s="729"/>
      <c r="E19" s="730"/>
      <c r="F19" s="730"/>
      <c r="G19" s="731"/>
      <c r="H19" s="732"/>
      <c r="I19" s="732"/>
      <c r="J19" s="732"/>
      <c r="K19" s="732"/>
      <c r="L19" s="702"/>
      <c r="M19" s="702"/>
      <c r="N19" s="733"/>
      <c r="O19" s="734"/>
      <c r="P19" s="722"/>
      <c r="Q19" s="735"/>
      <c r="R19" s="736"/>
      <c r="S19" s="737"/>
      <c r="T19" s="721"/>
      <c r="U19" s="722"/>
      <c r="V19" s="718" t="str">
        <f t="shared" si="2"/>
        <v/>
      </c>
      <c r="W19" s="720"/>
      <c r="X19" s="705" t="str">
        <f t="shared" si="0"/>
        <v/>
      </c>
      <c r="Y19" s="705"/>
      <c r="Z19" s="723" t="str">
        <f t="shared" si="3"/>
        <v/>
      </c>
      <c r="AA19" s="724"/>
      <c r="AD19" s="2" t="e">
        <f t="shared" si="4"/>
        <v>#VALUE!</v>
      </c>
      <c r="AE19" s="2" t="e">
        <f t="shared" si="5"/>
        <v>#VALUE!</v>
      </c>
      <c r="AG19" s="49" t="b">
        <v>0</v>
      </c>
      <c r="AH19" s="2" t="str">
        <f t="shared" si="6"/>
        <v>エラー</v>
      </c>
      <c r="AI19" s="2" t="str">
        <f t="shared" si="7"/>
        <v>エラー</v>
      </c>
      <c r="AK19" s="2" t="e">
        <f>IF(共通条件・結果!$AA$7="８地域",0.01*(16+19*(2*R19+T19)/P19),0.01*(16+24*(2*R19+T19)/P19))</f>
        <v>#DIV/0!</v>
      </c>
      <c r="AL19" s="2" t="e">
        <f t="shared" si="8"/>
        <v>#DIV/0!</v>
      </c>
      <c r="AN19" s="2">
        <f t="shared" si="9"/>
        <v>0</v>
      </c>
      <c r="AO19" s="40" t="str">
        <f t="shared" si="1"/>
        <v>FALSE</v>
      </c>
    </row>
    <row r="20" spans="2:41" s="2" customFormat="1" ht="22.05" customHeight="1" thickBot="1">
      <c r="B20" s="635" t="s">
        <v>220</v>
      </c>
      <c r="C20" s="636"/>
      <c r="D20" s="636"/>
      <c r="E20" s="636"/>
      <c r="F20" s="636"/>
      <c r="G20" s="636"/>
      <c r="H20" s="636"/>
      <c r="I20" s="636"/>
      <c r="J20" s="636"/>
      <c r="K20" s="636"/>
      <c r="L20" s="636"/>
      <c r="M20" s="636"/>
      <c r="N20" s="636"/>
      <c r="O20" s="636"/>
      <c r="P20" s="636"/>
      <c r="Q20" s="636"/>
      <c r="R20" s="636"/>
      <c r="S20" s="636"/>
      <c r="T20" s="636"/>
      <c r="U20" s="636"/>
      <c r="V20" s="725">
        <f>SUM(V8:W19)</f>
        <v>0</v>
      </c>
      <c r="W20" s="725"/>
      <c r="X20" s="725">
        <f>IF(共通条件・結果!AA7="８地域","-",SUM(X8:Y19))</f>
        <v>0</v>
      </c>
      <c r="Y20" s="725"/>
      <c r="Z20" s="725">
        <f>SUM(Z8:AA19)</f>
        <v>0</v>
      </c>
      <c r="AA20" s="726"/>
    </row>
    <row r="21" spans="2:41" s="2" customFormat="1" ht="10" customHeight="1">
      <c r="AN21" s="682"/>
      <c r="AO21" s="682"/>
    </row>
    <row r="22" spans="2:41" s="2" customFormat="1" ht="22.05" customHeight="1" thickBot="1">
      <c r="E22" s="4"/>
      <c r="J22" s="4" t="s">
        <v>13</v>
      </c>
    </row>
    <row r="23" spans="2:41" s="2" customFormat="1" ht="22.05" customHeight="1">
      <c r="J23" s="738" t="s">
        <v>14</v>
      </c>
      <c r="K23" s="459"/>
      <c r="L23" s="459"/>
      <c r="M23" s="739"/>
      <c r="N23" s="751" t="s">
        <v>153</v>
      </c>
      <c r="O23" s="459"/>
      <c r="P23" s="459"/>
      <c r="Q23" s="739"/>
      <c r="R23" s="665" t="s">
        <v>154</v>
      </c>
      <c r="S23" s="660"/>
      <c r="T23" s="753" t="s">
        <v>9</v>
      </c>
      <c r="U23" s="754"/>
      <c r="V23" s="743" t="s">
        <v>158</v>
      </c>
      <c r="W23" s="744"/>
      <c r="X23" s="743" t="s">
        <v>156</v>
      </c>
      <c r="Y23" s="744"/>
      <c r="Z23" s="743" t="s">
        <v>123</v>
      </c>
      <c r="AA23" s="460"/>
      <c r="AN23" s="682" t="s">
        <v>58</v>
      </c>
      <c r="AO23" s="682"/>
    </row>
    <row r="24" spans="2:41" s="2" customFormat="1" ht="22.05" customHeight="1">
      <c r="J24" s="740"/>
      <c r="K24" s="682"/>
      <c r="L24" s="682"/>
      <c r="M24" s="741"/>
      <c r="N24" s="428"/>
      <c r="O24" s="429"/>
      <c r="P24" s="429"/>
      <c r="Q24" s="752"/>
      <c r="R24" s="666"/>
      <c r="S24" s="662"/>
      <c r="T24" s="755"/>
      <c r="U24" s="756"/>
      <c r="V24" s="745"/>
      <c r="W24" s="746"/>
      <c r="X24" s="745"/>
      <c r="Y24" s="746"/>
      <c r="Z24" s="748"/>
      <c r="AA24" s="749"/>
      <c r="AN24" s="40"/>
      <c r="AO24" s="40"/>
    </row>
    <row r="25" spans="2:41" s="2" customFormat="1" ht="22.05" customHeight="1" thickBot="1">
      <c r="J25" s="742"/>
      <c r="K25" s="644"/>
      <c r="L25" s="644"/>
      <c r="M25" s="645"/>
      <c r="N25" s="758" t="s">
        <v>8</v>
      </c>
      <c r="O25" s="759"/>
      <c r="P25" s="760" t="s">
        <v>7</v>
      </c>
      <c r="Q25" s="664"/>
      <c r="R25" s="664"/>
      <c r="S25" s="664"/>
      <c r="T25" s="757"/>
      <c r="U25" s="757"/>
      <c r="V25" s="648"/>
      <c r="W25" s="747"/>
      <c r="X25" s="648"/>
      <c r="Y25" s="747"/>
      <c r="Z25" s="683"/>
      <c r="AA25" s="750"/>
      <c r="AN25" s="72" t="s">
        <v>56</v>
      </c>
      <c r="AO25" s="2" t="s">
        <v>54</v>
      </c>
    </row>
    <row r="26" spans="2:41" s="2" customFormat="1" ht="22.05" customHeight="1">
      <c r="D26" s="89"/>
      <c r="E26" s="89"/>
      <c r="J26" s="766"/>
      <c r="K26" s="767"/>
      <c r="L26" s="767"/>
      <c r="M26" s="768"/>
      <c r="N26" s="698"/>
      <c r="O26" s="699"/>
      <c r="P26" s="699"/>
      <c r="Q26" s="700"/>
      <c r="R26" s="701"/>
      <c r="S26" s="701"/>
      <c r="T26" s="769"/>
      <c r="U26" s="769"/>
      <c r="V26" s="761" t="str">
        <f>IF(N26="","",N26*P26*R26*0.034*$V$4)</f>
        <v/>
      </c>
      <c r="W26" s="761"/>
      <c r="X26" s="761" t="str">
        <f>IF(N26="","",IF(ISERROR(N26*P26*R26*0.034*$X$4),"-",N26*P26*R26*0.034*$X$4))</f>
        <v/>
      </c>
      <c r="Y26" s="761"/>
      <c r="Z26" s="761" t="str">
        <f>IF(N26="","",N26*P26*AN26)</f>
        <v/>
      </c>
      <c r="AA26" s="762"/>
      <c r="AD26" s="49"/>
      <c r="AN26" s="2">
        <f>IF(AO26="FALSE",R26,IF(T26="風除室",1/((1/R26)+0.1),0.5*R26+0.5*(1/((1/R26)+AO26))))</f>
        <v>0</v>
      </c>
      <c r="AO26" s="40" t="str">
        <f>IF(T26="","FALSE",IF(T26="雨戸",0.1,IF(T26="ｼｬｯﾀｰ",0.1,IF(T26="障子",0.18,IF(T26="風除室",0.1)))))</f>
        <v>FALSE</v>
      </c>
    </row>
    <row r="27" spans="2:41" s="2" customFormat="1" ht="22.05" customHeight="1">
      <c r="D27" s="89"/>
      <c r="E27" s="89"/>
      <c r="J27" s="763"/>
      <c r="K27" s="764"/>
      <c r="L27" s="764"/>
      <c r="M27" s="765"/>
      <c r="N27" s="714"/>
      <c r="O27" s="715"/>
      <c r="P27" s="716"/>
      <c r="Q27" s="717"/>
      <c r="R27" s="714"/>
      <c r="S27" s="717"/>
      <c r="T27" s="710"/>
      <c r="U27" s="711"/>
      <c r="V27" s="718" t="str">
        <f>IF(N27="","",N27*P27*R27*0.034*$V$4)</f>
        <v/>
      </c>
      <c r="W27" s="720"/>
      <c r="X27" s="718" t="str">
        <f>IF(N27="","",IF(ISERROR(N27*P27*R27*0.034*$X$4),"-",N27*P27*R27*0.034*$X$4))</f>
        <v/>
      </c>
      <c r="Y27" s="720"/>
      <c r="Z27" s="718" t="str">
        <f>IF(N27="","",N27*P27*AN27)</f>
        <v/>
      </c>
      <c r="AA27" s="719"/>
      <c r="AD27" s="49"/>
      <c r="AN27" s="2">
        <f>IF(AO27="FALSE",R27,IF(T27="風除室",1/((1/R27)+0.1),0.5*R27+0.5*(1/((1/R27)+AO27))))</f>
        <v>0</v>
      </c>
      <c r="AO27" s="40" t="str">
        <f>IF(T27="","FALSE",IF(T27="雨戸",0.1,IF(T27="ｼｬｯﾀｰ",0.1,IF(T27="障子",0.18,IF(T27="風除室",0.1)))))</f>
        <v>FALSE</v>
      </c>
    </row>
    <row r="28" spans="2:41" s="2" customFormat="1" ht="22.05" customHeight="1" thickBot="1">
      <c r="D28" s="89"/>
      <c r="E28" s="89"/>
      <c r="J28" s="770"/>
      <c r="K28" s="771"/>
      <c r="L28" s="771"/>
      <c r="M28" s="772"/>
      <c r="N28" s="729"/>
      <c r="O28" s="730"/>
      <c r="P28" s="730"/>
      <c r="Q28" s="731"/>
      <c r="R28" s="732"/>
      <c r="S28" s="732"/>
      <c r="T28" s="677"/>
      <c r="U28" s="677"/>
      <c r="V28" s="773" t="str">
        <f>IF(N28="","",N28*P28*R28*0.034*$V$4)</f>
        <v/>
      </c>
      <c r="W28" s="773"/>
      <c r="X28" s="773" t="str">
        <f>IF(N28="","",IF(ISERROR(N28*P28*R28*0.034*$X$4),"-",N28*P28*R28*0.034*$X$4))</f>
        <v/>
      </c>
      <c r="Y28" s="773"/>
      <c r="Z28" s="773" t="str">
        <f>IF(N28="","",N28*P28*AN28)</f>
        <v/>
      </c>
      <c r="AA28" s="774"/>
      <c r="AD28" s="49"/>
      <c r="AN28" s="2">
        <f>IF(AO28="FALSE",R28,IF(T28="風除室",1/((1/R28)+0.1),0.5*R28+0.5*(1/((1/R28)+AO28))))</f>
        <v>0</v>
      </c>
      <c r="AO28" s="40" t="str">
        <f>IF(T28="","FALSE",IF(T28="雨戸",0.1,IF(T28="ｼｬｯﾀｰ",0.1,IF(T28="障子",0.18,IF(T28="風除室",0.1)))))</f>
        <v>FALSE</v>
      </c>
    </row>
    <row r="29" spans="2:41" s="2" customFormat="1" ht="22.05" customHeight="1" thickBot="1">
      <c r="J29" s="635" t="s">
        <v>221</v>
      </c>
      <c r="K29" s="636"/>
      <c r="L29" s="636"/>
      <c r="M29" s="636"/>
      <c r="N29" s="636"/>
      <c r="O29" s="636"/>
      <c r="P29" s="636"/>
      <c r="Q29" s="636"/>
      <c r="R29" s="636"/>
      <c r="S29" s="636"/>
      <c r="T29" s="636"/>
      <c r="U29" s="637"/>
      <c r="V29" s="725">
        <f>SUM(V26:W28)</f>
        <v>0</v>
      </c>
      <c r="W29" s="725"/>
      <c r="X29" s="725">
        <f>SUM(X26:Y28)</f>
        <v>0</v>
      </c>
      <c r="Y29" s="725"/>
      <c r="Z29" s="725">
        <f>SUM(Z26:AA28)</f>
        <v>0</v>
      </c>
      <c r="AA29" s="726"/>
      <c r="AO29" s="40"/>
    </row>
    <row r="30" spans="2:41" s="2" customFormat="1" ht="10" customHeight="1">
      <c r="J30" s="26"/>
      <c r="K30" s="26"/>
      <c r="L30" s="26"/>
      <c r="M30" s="26"/>
      <c r="N30" s="26"/>
      <c r="O30" s="26"/>
      <c r="P30" s="26"/>
      <c r="Q30" s="26"/>
      <c r="R30" s="26"/>
      <c r="S30" s="26"/>
      <c r="T30" s="26"/>
      <c r="U30" s="26"/>
      <c r="V30" s="73"/>
      <c r="W30" s="73"/>
      <c r="X30" s="73"/>
      <c r="Y30" s="73"/>
      <c r="Z30" s="73"/>
      <c r="AA30" s="73"/>
      <c r="AO30" s="40"/>
    </row>
    <row r="31" spans="2:41" s="2" customFormat="1" ht="22.05" customHeight="1" thickBot="1">
      <c r="J31" s="4" t="s">
        <v>15</v>
      </c>
      <c r="K31" s="4"/>
      <c r="L31" s="4"/>
      <c r="AO31" s="40"/>
    </row>
    <row r="32" spans="2:41" s="2" customFormat="1" ht="22.05" customHeight="1">
      <c r="J32" s="738" t="s">
        <v>0</v>
      </c>
      <c r="K32" s="739"/>
      <c r="L32" s="743" t="s">
        <v>159</v>
      </c>
      <c r="M32" s="744"/>
      <c r="N32" s="743" t="s">
        <v>160</v>
      </c>
      <c r="O32" s="744"/>
      <c r="P32" s="780" t="s">
        <v>161</v>
      </c>
      <c r="Q32" s="781"/>
      <c r="R32" s="665" t="s">
        <v>154</v>
      </c>
      <c r="S32" s="660"/>
      <c r="T32" s="665" t="s">
        <v>158</v>
      </c>
      <c r="U32" s="660"/>
      <c r="V32" s="665" t="s">
        <v>156</v>
      </c>
      <c r="W32" s="660"/>
      <c r="X32" s="665" t="s">
        <v>123</v>
      </c>
      <c r="Y32" s="686"/>
      <c r="AO32" s="40"/>
    </row>
    <row r="33" spans="2:41" s="2" customFormat="1" ht="22.05" customHeight="1">
      <c r="J33" s="740"/>
      <c r="K33" s="741"/>
      <c r="L33" s="745"/>
      <c r="M33" s="746"/>
      <c r="N33" s="745"/>
      <c r="O33" s="746"/>
      <c r="P33" s="782"/>
      <c r="Q33" s="783"/>
      <c r="R33" s="662"/>
      <c r="S33" s="662"/>
      <c r="T33" s="666"/>
      <c r="U33" s="662"/>
      <c r="V33" s="666"/>
      <c r="W33" s="662"/>
      <c r="X33" s="662"/>
      <c r="Y33" s="687"/>
      <c r="AO33" s="40"/>
    </row>
    <row r="34" spans="2:41" s="2" customFormat="1" ht="22.05" customHeight="1" thickBot="1">
      <c r="J34" s="742"/>
      <c r="K34" s="645"/>
      <c r="L34" s="648"/>
      <c r="M34" s="747"/>
      <c r="N34" s="648"/>
      <c r="O34" s="747"/>
      <c r="P34" s="784"/>
      <c r="Q34" s="785"/>
      <c r="R34" s="664"/>
      <c r="S34" s="664"/>
      <c r="T34" s="664"/>
      <c r="U34" s="664"/>
      <c r="V34" s="664"/>
      <c r="W34" s="664"/>
      <c r="X34" s="664"/>
      <c r="Y34" s="688"/>
    </row>
    <row r="35" spans="2:41" s="2" customFormat="1" ht="22.05" customHeight="1">
      <c r="J35" s="696"/>
      <c r="K35" s="775"/>
      <c r="L35" s="776"/>
      <c r="M35" s="777"/>
      <c r="N35" s="776"/>
      <c r="O35" s="777"/>
      <c r="P35" s="778" t="str">
        <f>IF(L35="","",L35-N35)</f>
        <v/>
      </c>
      <c r="Q35" s="779"/>
      <c r="R35" s="701" t="str">
        <f>IF(L35="","",ROUND(部位Ｕ計算!$H$50,3))</f>
        <v/>
      </c>
      <c r="S35" s="701"/>
      <c r="T35" s="705" t="str">
        <f>IF(P35="","",P35*R35*0.034*$V$4)</f>
        <v/>
      </c>
      <c r="U35" s="705"/>
      <c r="V35" s="718" t="str">
        <f>IF(P35="","",IF(ISERROR(P35*R35*0.034*$X$4),"-",P35*R35*0.034*$X$4))</f>
        <v/>
      </c>
      <c r="W35" s="720"/>
      <c r="X35" s="761" t="str">
        <f>IF(R35="","",R35*P35)</f>
        <v/>
      </c>
      <c r="Y35" s="762"/>
      <c r="AD35" s="49"/>
      <c r="AE35" s="49"/>
      <c r="AF35" s="49"/>
    </row>
    <row r="36" spans="2:41" s="2" customFormat="1" ht="22.05" customHeight="1">
      <c r="J36" s="671"/>
      <c r="K36" s="713"/>
      <c r="L36" s="714"/>
      <c r="M36" s="717"/>
      <c r="N36" s="714"/>
      <c r="O36" s="717"/>
      <c r="P36" s="786" t="str">
        <f t="shared" ref="P36:P37" si="10">IF(L36="","",L36-N36)</f>
        <v/>
      </c>
      <c r="Q36" s="787"/>
      <c r="R36" s="714" t="str">
        <f>IF(L36="","",ROUND(部位Ｕ計算!$H$50,3))</f>
        <v/>
      </c>
      <c r="S36" s="717"/>
      <c r="T36" s="718" t="str">
        <f t="shared" ref="T36:T39" si="11">IF(P36="","",P36*R36*0.034*$V$4)</f>
        <v/>
      </c>
      <c r="U36" s="720"/>
      <c r="V36" s="718" t="str">
        <f t="shared" ref="V36:V39" si="12">IF(P36="","",IF(ISERROR(P36*R36*0.034*$X$4),"-",P36*R36*0.034*$X$4))</f>
        <v/>
      </c>
      <c r="W36" s="720"/>
      <c r="X36" s="718" t="str">
        <f t="shared" ref="X36:X39" si="13">IF(R36="","",R36*P36)</f>
        <v/>
      </c>
      <c r="Y36" s="719"/>
      <c r="AD36" s="49"/>
      <c r="AE36" s="49"/>
      <c r="AF36" s="49"/>
    </row>
    <row r="37" spans="2:41" s="2" customFormat="1" ht="22.05" customHeight="1">
      <c r="J37" s="671"/>
      <c r="K37" s="713"/>
      <c r="L37" s="714"/>
      <c r="M37" s="717"/>
      <c r="N37" s="714"/>
      <c r="O37" s="717"/>
      <c r="P37" s="786" t="str">
        <f t="shared" si="10"/>
        <v/>
      </c>
      <c r="Q37" s="787"/>
      <c r="R37" s="714" t="str">
        <f>IF(L37="","",ROUND(部位Ｕ計算!$H$50,3))</f>
        <v/>
      </c>
      <c r="S37" s="717"/>
      <c r="T37" s="718" t="str">
        <f t="shared" si="11"/>
        <v/>
      </c>
      <c r="U37" s="720"/>
      <c r="V37" s="718" t="str">
        <f t="shared" si="12"/>
        <v/>
      </c>
      <c r="W37" s="720"/>
      <c r="X37" s="718" t="str">
        <f t="shared" si="13"/>
        <v/>
      </c>
      <c r="Y37" s="719"/>
      <c r="AD37" s="49"/>
      <c r="AE37" s="49"/>
      <c r="AF37" s="49"/>
    </row>
    <row r="38" spans="2:41" s="2" customFormat="1" ht="22.05" customHeight="1">
      <c r="J38" s="671"/>
      <c r="K38" s="713"/>
      <c r="L38" s="714"/>
      <c r="M38" s="717"/>
      <c r="N38" s="714"/>
      <c r="O38" s="717"/>
      <c r="P38" s="786" t="str">
        <f>IF(L38="","",L38-N38)</f>
        <v/>
      </c>
      <c r="Q38" s="787"/>
      <c r="R38" s="676" t="str">
        <f>IF(L38="","",ROUND(部位Ｕ計算!$H$50,3))</f>
        <v/>
      </c>
      <c r="S38" s="676"/>
      <c r="T38" s="705" t="str">
        <f t="shared" si="11"/>
        <v/>
      </c>
      <c r="U38" s="705"/>
      <c r="V38" s="718" t="str">
        <f t="shared" si="12"/>
        <v/>
      </c>
      <c r="W38" s="720"/>
      <c r="X38" s="705" t="str">
        <f t="shared" si="13"/>
        <v/>
      </c>
      <c r="Y38" s="706"/>
      <c r="AD38" s="49"/>
      <c r="AE38" s="49"/>
      <c r="AF38" s="49"/>
    </row>
    <row r="39" spans="2:41" s="2" customFormat="1" ht="22.05" customHeight="1" thickBot="1">
      <c r="J39" s="727"/>
      <c r="K39" s="798"/>
      <c r="L39" s="799"/>
      <c r="M39" s="800"/>
      <c r="N39" s="799"/>
      <c r="O39" s="800"/>
      <c r="P39" s="801" t="str">
        <f>IF(L39="","",L39-N39)</f>
        <v/>
      </c>
      <c r="Q39" s="802"/>
      <c r="R39" s="809" t="str">
        <f>IF(L39="","",ROUND(部位Ｕ計算!$H$50,3))</f>
        <v/>
      </c>
      <c r="S39" s="809"/>
      <c r="T39" s="723" t="str">
        <f t="shared" si="11"/>
        <v/>
      </c>
      <c r="U39" s="723"/>
      <c r="V39" s="803" t="str">
        <f t="shared" si="12"/>
        <v/>
      </c>
      <c r="W39" s="804"/>
      <c r="X39" s="723" t="str">
        <f t="shared" si="13"/>
        <v/>
      </c>
      <c r="Y39" s="724"/>
      <c r="AD39" s="49"/>
      <c r="AE39" s="49"/>
      <c r="AF39" s="49"/>
    </row>
    <row r="40" spans="2:41" s="2" customFormat="1" ht="22.05" customHeight="1" thickBot="1">
      <c r="J40" s="635" t="s">
        <v>222</v>
      </c>
      <c r="K40" s="636"/>
      <c r="L40" s="636"/>
      <c r="M40" s="636"/>
      <c r="N40" s="636"/>
      <c r="O40" s="636"/>
      <c r="P40" s="636"/>
      <c r="Q40" s="636"/>
      <c r="R40" s="636"/>
      <c r="S40" s="636"/>
      <c r="T40" s="725">
        <f>SUM(T35:U39)</f>
        <v>0</v>
      </c>
      <c r="U40" s="725"/>
      <c r="V40" s="725">
        <f>IF(共通条件・結果!AA7="８地域","-",SUM(V35:W39))</f>
        <v>0</v>
      </c>
      <c r="W40" s="725"/>
      <c r="X40" s="725">
        <f>SUM(X35:Y39)</f>
        <v>0</v>
      </c>
      <c r="Y40" s="726"/>
    </row>
    <row r="41" spans="2:41" s="2" customFormat="1" ht="11.95">
      <c r="J41" s="74" t="s">
        <v>168</v>
      </c>
    </row>
    <row r="42" spans="2:41" s="2" customFormat="1" ht="22.05" customHeight="1" thickBot="1">
      <c r="B42" s="4" t="s">
        <v>223</v>
      </c>
    </row>
    <row r="43" spans="2:41" s="2" customFormat="1" ht="22.05" customHeight="1">
      <c r="B43" s="788" t="s">
        <v>194</v>
      </c>
      <c r="C43" s="789"/>
      <c r="D43" s="444" t="s">
        <v>37</v>
      </c>
      <c r="E43" s="445"/>
      <c r="F43" s="445"/>
      <c r="G43" s="445"/>
      <c r="H43" s="445"/>
      <c r="I43" s="445"/>
      <c r="J43" s="480"/>
      <c r="K43" s="68"/>
      <c r="L43" s="794">
        <f>Q43+U43+Y43</f>
        <v>0</v>
      </c>
      <c r="M43" s="794"/>
      <c r="N43" s="794"/>
      <c r="O43" s="68" t="s">
        <v>22</v>
      </c>
      <c r="P43" s="11" t="s">
        <v>21</v>
      </c>
      <c r="Q43" s="795">
        <f>D8*F8+D9*F9+D10*F10+D11*F11+D12*F12+D13*F13+D14*F14+D15*F15+D16*F16+D17*F17+D18*F18+D19*F19</f>
        <v>0</v>
      </c>
      <c r="R43" s="795"/>
      <c r="S43" s="75" t="s">
        <v>23</v>
      </c>
      <c r="T43" s="75" t="s">
        <v>20</v>
      </c>
      <c r="U43" s="796">
        <f>N26*P26+N27*P27+N28*P28</f>
        <v>0</v>
      </c>
      <c r="V43" s="796"/>
      <c r="W43" s="75" t="s">
        <v>23</v>
      </c>
      <c r="X43" s="75" t="s">
        <v>1</v>
      </c>
      <c r="Y43" s="668">
        <f>SUM(P35:Q39)</f>
        <v>0</v>
      </c>
      <c r="Z43" s="668"/>
      <c r="AA43" s="76" t="s">
        <v>17</v>
      </c>
    </row>
    <row r="44" spans="2:41" s="2" customFormat="1" ht="22.05" customHeight="1">
      <c r="B44" s="790"/>
      <c r="C44" s="791"/>
      <c r="D44" s="483" t="s">
        <v>47</v>
      </c>
      <c r="E44" s="484"/>
      <c r="F44" s="484"/>
      <c r="G44" s="484"/>
      <c r="H44" s="484"/>
      <c r="I44" s="484"/>
      <c r="J44" s="485"/>
      <c r="K44" s="71"/>
      <c r="L44" s="71"/>
      <c r="M44" s="71"/>
      <c r="N44" s="71"/>
      <c r="O44" s="71"/>
      <c r="P44" s="71"/>
      <c r="Q44" s="71"/>
      <c r="R44" s="71"/>
      <c r="S44" s="71"/>
      <c r="T44" s="71"/>
      <c r="U44" s="71"/>
      <c r="V44" s="71"/>
      <c r="W44" s="806">
        <f>V20+V29+T40</f>
        <v>0</v>
      </c>
      <c r="X44" s="806"/>
      <c r="Y44" s="806"/>
      <c r="Z44" s="807" t="s">
        <v>126</v>
      </c>
      <c r="AA44" s="808"/>
    </row>
    <row r="45" spans="2:41" s="2" customFormat="1" ht="22.05" customHeight="1">
      <c r="B45" s="790"/>
      <c r="C45" s="791"/>
      <c r="D45" s="483" t="s">
        <v>48</v>
      </c>
      <c r="E45" s="484"/>
      <c r="F45" s="484"/>
      <c r="G45" s="484"/>
      <c r="H45" s="484"/>
      <c r="I45" s="484"/>
      <c r="J45" s="485"/>
      <c r="K45" s="71"/>
      <c r="L45" s="71"/>
      <c r="M45" s="71"/>
      <c r="N45" s="71"/>
      <c r="O45" s="71"/>
      <c r="P45" s="71"/>
      <c r="Q45" s="71"/>
      <c r="R45" s="71"/>
      <c r="S45" s="71"/>
      <c r="T45" s="71"/>
      <c r="U45" s="71"/>
      <c r="V45" s="71"/>
      <c r="W45" s="806">
        <f>IF(共通条件・結果!AA7="８地域","-",$X$20+$X$29+$V$40)</f>
        <v>0</v>
      </c>
      <c r="X45" s="806"/>
      <c r="Y45" s="806"/>
      <c r="Z45" s="807" t="s">
        <v>126</v>
      </c>
      <c r="AA45" s="808"/>
    </row>
    <row r="46" spans="2:41" s="2" customFormat="1" ht="22.05" customHeight="1" thickBot="1">
      <c r="B46" s="792"/>
      <c r="C46" s="793"/>
      <c r="D46" s="466" t="s">
        <v>18</v>
      </c>
      <c r="E46" s="467"/>
      <c r="F46" s="467"/>
      <c r="G46" s="467"/>
      <c r="H46" s="467"/>
      <c r="I46" s="467"/>
      <c r="J46" s="468"/>
      <c r="K46" s="69"/>
      <c r="L46" s="69"/>
      <c r="M46" s="69"/>
      <c r="N46" s="69"/>
      <c r="O46" s="69"/>
      <c r="P46" s="69"/>
      <c r="Q46" s="69"/>
      <c r="R46" s="69"/>
      <c r="S46" s="69"/>
      <c r="T46" s="69"/>
      <c r="U46" s="69"/>
      <c r="V46" s="69"/>
      <c r="W46" s="805">
        <f>Z20+Z29+X40</f>
        <v>0</v>
      </c>
      <c r="X46" s="805"/>
      <c r="Y46" s="805"/>
      <c r="Z46" s="70" t="s">
        <v>19</v>
      </c>
      <c r="AA46" s="77"/>
    </row>
    <row r="47" spans="2:41" s="2" customFormat="1" ht="22.05" customHeight="1"/>
    <row r="48" spans="2:41" s="2" customFormat="1" ht="22.05" customHeight="1"/>
    <row r="49" s="2" customFormat="1" ht="22.05" customHeight="1"/>
    <row r="50" s="2" customFormat="1" ht="22.05" customHeight="1"/>
    <row r="51" s="2" customFormat="1" ht="22.05" customHeight="1"/>
    <row r="52" s="2" customFormat="1" ht="22.05" customHeight="1"/>
    <row r="53" s="2" customFormat="1" ht="22.05" customHeight="1"/>
    <row r="54" s="2" customFormat="1" ht="22.05" customHeight="1"/>
    <row r="55" s="2" customFormat="1" ht="22.05" customHeight="1"/>
    <row r="56" s="2" customFormat="1" ht="22.05" customHeight="1"/>
    <row r="57" s="2" customFormat="1" ht="22.05" customHeight="1"/>
    <row r="58" s="2" customFormat="1" ht="22.05" customHeight="1"/>
    <row r="59" s="2" customFormat="1" ht="22.05" customHeight="1"/>
    <row r="60" s="2" customFormat="1" ht="22.05" customHeight="1"/>
    <row r="61" s="2" customFormat="1" ht="22.05" customHeight="1"/>
    <row r="62" s="2" customFormat="1" ht="22.05" customHeight="1"/>
    <row r="63" s="2" customFormat="1" ht="25" customHeight="1"/>
    <row r="64" s="2" customFormat="1" ht="25" customHeight="1"/>
    <row r="65" s="2" customFormat="1" ht="25" customHeight="1"/>
    <row r="66" s="2" customFormat="1" ht="25" customHeight="1"/>
    <row r="67" s="2" customFormat="1" ht="25" customHeight="1"/>
    <row r="68" s="2" customFormat="1" ht="25" customHeight="1"/>
    <row r="69" s="2" customFormat="1" ht="25" customHeight="1"/>
    <row r="70" s="2" customFormat="1" ht="25" customHeight="1"/>
    <row r="71" s="2" customFormat="1" ht="25" customHeight="1"/>
    <row r="72" s="2" customFormat="1" ht="25" customHeight="1"/>
    <row r="73" s="2" customFormat="1" ht="25" customHeight="1"/>
    <row r="74" s="2" customFormat="1" ht="25" customHeight="1"/>
    <row r="75" s="2" customFormat="1" ht="25" customHeight="1"/>
    <row r="76" s="2" customFormat="1" ht="25" customHeight="1"/>
    <row r="77" s="2" customFormat="1" ht="25" customHeight="1"/>
    <row r="78" s="2" customFormat="1" ht="25" customHeight="1"/>
    <row r="79" s="2" customFormat="1" ht="25" customHeight="1"/>
    <row r="80" s="2" customFormat="1" ht="25" customHeight="1"/>
    <row r="81" s="2" customFormat="1" ht="25" customHeight="1"/>
    <row r="82" s="2" customFormat="1" ht="25" customHeight="1"/>
    <row r="83" s="2" customFormat="1" ht="25" customHeight="1"/>
    <row r="84" s="2" customFormat="1" ht="25" customHeight="1"/>
    <row r="85" s="2" customFormat="1" ht="25" customHeight="1"/>
    <row r="86" s="2" customFormat="1" ht="25" customHeight="1"/>
    <row r="87" s="2" customFormat="1" ht="25" customHeight="1"/>
    <row r="88" s="2" customFormat="1" ht="25" customHeight="1"/>
    <row r="89" s="2" customFormat="1" ht="25" customHeight="1"/>
    <row r="90" s="2" customFormat="1" ht="25" customHeight="1"/>
    <row r="91" s="2" customFormat="1" ht="25" customHeight="1"/>
    <row r="92" s="2" customFormat="1" ht="25" customHeight="1"/>
    <row r="93" s="2" customFormat="1" ht="25" customHeight="1"/>
    <row r="94" s="2" customFormat="1" ht="25" customHeight="1"/>
    <row r="95" s="2" customFormat="1" ht="25" customHeight="1"/>
    <row r="96" s="3" customFormat="1" ht="25" customHeight="1"/>
    <row r="97" s="3" customFormat="1" ht="25" customHeight="1"/>
    <row r="98" ht="25" customHeight="1"/>
    <row r="99" ht="25" customHeight="1"/>
    <row r="100" ht="25" customHeight="1"/>
    <row r="101" ht="25" customHeight="1"/>
    <row r="102" ht="25" customHeight="1"/>
    <row r="103" ht="25" customHeight="1"/>
    <row r="104" ht="25" customHeight="1"/>
    <row r="105" ht="25" customHeight="1"/>
    <row r="106" ht="25" customHeight="1"/>
    <row r="107" ht="25" customHeight="1"/>
    <row r="108" ht="25" customHeight="1"/>
  </sheetData>
  <sheetProtection algorithmName="SHA-512" hashValue="aDF33zRjPYBwvlcCXWXw2S1dRoc7H2UxofutQrhMHf+WINLL1QaWQ6YV04tsDWk6kGBuwD1u5y9DS8zewNosKg==" saltValue="aWHra3LQwtnqCSoINW59EQ==" spinCount="100000" sheet="1" selectLockedCells="1"/>
  <mergeCells count="289">
    <mergeCell ref="D44:J44"/>
    <mergeCell ref="W44:Y44"/>
    <mergeCell ref="Z44:AA44"/>
    <mergeCell ref="D45:J45"/>
    <mergeCell ref="W45:Y45"/>
    <mergeCell ref="Z45:AA45"/>
    <mergeCell ref="J40:S40"/>
    <mergeCell ref="T40:U40"/>
    <mergeCell ref="V40:W40"/>
    <mergeCell ref="X40:Y40"/>
    <mergeCell ref="B43:C46"/>
    <mergeCell ref="D43:J43"/>
    <mergeCell ref="L43:N43"/>
    <mergeCell ref="Q43:R43"/>
    <mergeCell ref="U43:V43"/>
    <mergeCell ref="Y43:Z43"/>
    <mergeCell ref="V38:W38"/>
    <mergeCell ref="X38:Y38"/>
    <mergeCell ref="J39:K39"/>
    <mergeCell ref="L39:M39"/>
    <mergeCell ref="N39:O39"/>
    <mergeCell ref="P39:Q39"/>
    <mergeCell ref="R39:S39"/>
    <mergeCell ref="T39:U39"/>
    <mergeCell ref="V39:W39"/>
    <mergeCell ref="X39:Y39"/>
    <mergeCell ref="J38:K38"/>
    <mergeCell ref="L38:M38"/>
    <mergeCell ref="N38:O38"/>
    <mergeCell ref="P38:Q38"/>
    <mergeCell ref="R38:S38"/>
    <mergeCell ref="T38:U38"/>
    <mergeCell ref="D46:J46"/>
    <mergeCell ref="W46:Y46"/>
    <mergeCell ref="V36:W36"/>
    <mergeCell ref="X36:Y36"/>
    <mergeCell ref="J37:K37"/>
    <mergeCell ref="L37:M37"/>
    <mergeCell ref="N37:O37"/>
    <mergeCell ref="P37:Q37"/>
    <mergeCell ref="R37:S37"/>
    <mergeCell ref="T37:U37"/>
    <mergeCell ref="V37:W37"/>
    <mergeCell ref="X37:Y37"/>
    <mergeCell ref="J36:K36"/>
    <mergeCell ref="L36:M36"/>
    <mergeCell ref="N36:O36"/>
    <mergeCell ref="P36:Q36"/>
    <mergeCell ref="R36:S36"/>
    <mergeCell ref="T36:U36"/>
    <mergeCell ref="J35:K35"/>
    <mergeCell ref="L35:M35"/>
    <mergeCell ref="N35:O35"/>
    <mergeCell ref="P35:Q35"/>
    <mergeCell ref="R35:S35"/>
    <mergeCell ref="T35:U35"/>
    <mergeCell ref="V35:W35"/>
    <mergeCell ref="X35:Y35"/>
    <mergeCell ref="J32:K34"/>
    <mergeCell ref="L32:M34"/>
    <mergeCell ref="N32:O34"/>
    <mergeCell ref="P32:Q34"/>
    <mergeCell ref="R32:S34"/>
    <mergeCell ref="T32:U34"/>
    <mergeCell ref="Z28:AA28"/>
    <mergeCell ref="V29:W29"/>
    <mergeCell ref="X29:Y29"/>
    <mergeCell ref="Z29:AA29"/>
    <mergeCell ref="V27:W27"/>
    <mergeCell ref="X27:Y27"/>
    <mergeCell ref="Z27:AA27"/>
    <mergeCell ref="V32:W34"/>
    <mergeCell ref="X32:Y34"/>
    <mergeCell ref="J28:M28"/>
    <mergeCell ref="N28:O28"/>
    <mergeCell ref="P28:Q28"/>
    <mergeCell ref="V26:W26"/>
    <mergeCell ref="X26:Y26"/>
    <mergeCell ref="V28:W28"/>
    <mergeCell ref="X28:Y28"/>
    <mergeCell ref="R28:S28"/>
    <mergeCell ref="T28:U28"/>
    <mergeCell ref="Z26:AA26"/>
    <mergeCell ref="J27:M27"/>
    <mergeCell ref="N27:O27"/>
    <mergeCell ref="P27:Q27"/>
    <mergeCell ref="AN23:AO23"/>
    <mergeCell ref="J26:M26"/>
    <mergeCell ref="N26:O26"/>
    <mergeCell ref="P26:Q26"/>
    <mergeCell ref="R26:S26"/>
    <mergeCell ref="T26:U26"/>
    <mergeCell ref="R27:S27"/>
    <mergeCell ref="T27:U27"/>
    <mergeCell ref="AN21:AO21"/>
    <mergeCell ref="J23:M25"/>
    <mergeCell ref="V23:W25"/>
    <mergeCell ref="X23:Y25"/>
    <mergeCell ref="Z23:AA25"/>
    <mergeCell ref="N23:Q24"/>
    <mergeCell ref="R23:S25"/>
    <mergeCell ref="T23:U25"/>
    <mergeCell ref="N25:O25"/>
    <mergeCell ref="P25:Q25"/>
    <mergeCell ref="T19:U19"/>
    <mergeCell ref="V19:W19"/>
    <mergeCell ref="X19:Y19"/>
    <mergeCell ref="Z19:AA19"/>
    <mergeCell ref="B20:U20"/>
    <mergeCell ref="V20:W20"/>
    <mergeCell ref="X20:Y20"/>
    <mergeCell ref="Z20:AA20"/>
    <mergeCell ref="Z18:AA18"/>
    <mergeCell ref="B19:C19"/>
    <mergeCell ref="D19:E19"/>
    <mergeCell ref="F19:G19"/>
    <mergeCell ref="H19:I19"/>
    <mergeCell ref="J19:K19"/>
    <mergeCell ref="L19:M19"/>
    <mergeCell ref="N19:O19"/>
    <mergeCell ref="P19:Q19"/>
    <mergeCell ref="R19:S19"/>
    <mergeCell ref="N18:O18"/>
    <mergeCell ref="P18:Q18"/>
    <mergeCell ref="R18:S18"/>
    <mergeCell ref="T18:U18"/>
    <mergeCell ref="V18:W18"/>
    <mergeCell ref="X18:Y18"/>
    <mergeCell ref="T17:U17"/>
    <mergeCell ref="V17:W17"/>
    <mergeCell ref="X17:Y17"/>
    <mergeCell ref="Z17:AA17"/>
    <mergeCell ref="B18:C18"/>
    <mergeCell ref="D18:E18"/>
    <mergeCell ref="F18:G18"/>
    <mergeCell ref="H18:I18"/>
    <mergeCell ref="J18:K18"/>
    <mergeCell ref="L18:M18"/>
    <mergeCell ref="B17:C17"/>
    <mergeCell ref="D17:E17"/>
    <mergeCell ref="F17:G17"/>
    <mergeCell ref="H17:I17"/>
    <mergeCell ref="J17:K17"/>
    <mergeCell ref="L17:M17"/>
    <mergeCell ref="N17:O17"/>
    <mergeCell ref="P17:Q17"/>
    <mergeCell ref="R17:S17"/>
    <mergeCell ref="T15:U15"/>
    <mergeCell ref="V15:W15"/>
    <mergeCell ref="X15:Y15"/>
    <mergeCell ref="Z15:AA15"/>
    <mergeCell ref="B16:C16"/>
    <mergeCell ref="D16:E16"/>
    <mergeCell ref="F16:G16"/>
    <mergeCell ref="H16:I16"/>
    <mergeCell ref="J16:K16"/>
    <mergeCell ref="L16:M16"/>
    <mergeCell ref="Z16:AA16"/>
    <mergeCell ref="N16:O16"/>
    <mergeCell ref="P16:Q16"/>
    <mergeCell ref="R16:S16"/>
    <mergeCell ref="T16:U16"/>
    <mergeCell ref="V16:W16"/>
    <mergeCell ref="X16:Y16"/>
    <mergeCell ref="B15:C15"/>
    <mergeCell ref="D15:E15"/>
    <mergeCell ref="F15:G15"/>
    <mergeCell ref="H15:I15"/>
    <mergeCell ref="J15:K15"/>
    <mergeCell ref="L15:M15"/>
    <mergeCell ref="N15:O15"/>
    <mergeCell ref="P15:Q15"/>
    <mergeCell ref="R15:S15"/>
    <mergeCell ref="T13:U13"/>
    <mergeCell ref="V13:W13"/>
    <mergeCell ref="X13:Y13"/>
    <mergeCell ref="Z13:AA13"/>
    <mergeCell ref="B14:C14"/>
    <mergeCell ref="D14:E14"/>
    <mergeCell ref="F14:G14"/>
    <mergeCell ref="H14:I14"/>
    <mergeCell ref="J14:K14"/>
    <mergeCell ref="L14:M14"/>
    <mergeCell ref="Z14:AA14"/>
    <mergeCell ref="N14:O14"/>
    <mergeCell ref="P14:Q14"/>
    <mergeCell ref="R14:S14"/>
    <mergeCell ref="T14:U14"/>
    <mergeCell ref="V14:W14"/>
    <mergeCell ref="X14:Y14"/>
    <mergeCell ref="B13:C13"/>
    <mergeCell ref="D13:E13"/>
    <mergeCell ref="F13:G13"/>
    <mergeCell ref="H13:I13"/>
    <mergeCell ref="J13:K13"/>
    <mergeCell ref="L13:M13"/>
    <mergeCell ref="N13:O13"/>
    <mergeCell ref="P13:Q13"/>
    <mergeCell ref="R13:S13"/>
    <mergeCell ref="T11:U11"/>
    <mergeCell ref="V11:W11"/>
    <mergeCell ref="X11:Y11"/>
    <mergeCell ref="Z11:AA11"/>
    <mergeCell ref="B12:C12"/>
    <mergeCell ref="D12:E12"/>
    <mergeCell ref="F12:G12"/>
    <mergeCell ref="H12:I12"/>
    <mergeCell ref="J12:K12"/>
    <mergeCell ref="L12:M12"/>
    <mergeCell ref="Z12:AA12"/>
    <mergeCell ref="N12:O12"/>
    <mergeCell ref="P12:Q12"/>
    <mergeCell ref="R12:S12"/>
    <mergeCell ref="T12:U12"/>
    <mergeCell ref="V12:W12"/>
    <mergeCell ref="X12:Y12"/>
    <mergeCell ref="B11:C11"/>
    <mergeCell ref="D11:E11"/>
    <mergeCell ref="F11:G11"/>
    <mergeCell ref="H11:I11"/>
    <mergeCell ref="J11:K11"/>
    <mergeCell ref="L11:M11"/>
    <mergeCell ref="N11:O11"/>
    <mergeCell ref="P11:Q11"/>
    <mergeCell ref="R11:S11"/>
    <mergeCell ref="X9:Y9"/>
    <mergeCell ref="Z9:AA9"/>
    <mergeCell ref="B10:C10"/>
    <mergeCell ref="D10:E10"/>
    <mergeCell ref="F10:G10"/>
    <mergeCell ref="H10:I10"/>
    <mergeCell ref="J10:K10"/>
    <mergeCell ref="L10:M10"/>
    <mergeCell ref="Z10:AA10"/>
    <mergeCell ref="N10:O10"/>
    <mergeCell ref="P10:Q10"/>
    <mergeCell ref="R10:S10"/>
    <mergeCell ref="T10:U10"/>
    <mergeCell ref="V10:W10"/>
    <mergeCell ref="X10:Y10"/>
    <mergeCell ref="R9:S9"/>
    <mergeCell ref="T9:U9"/>
    <mergeCell ref="V9:W9"/>
    <mergeCell ref="N8:O8"/>
    <mergeCell ref="P8:Q8"/>
    <mergeCell ref="R8:S8"/>
    <mergeCell ref="T8:U8"/>
    <mergeCell ref="V8:W8"/>
    <mergeCell ref="X8:Y8"/>
    <mergeCell ref="B8:C8"/>
    <mergeCell ref="D8:E8"/>
    <mergeCell ref="F8:G8"/>
    <mergeCell ref="H8:I8"/>
    <mergeCell ref="J8:K8"/>
    <mergeCell ref="L8:M8"/>
    <mergeCell ref="AD6:AE6"/>
    <mergeCell ref="AH6:AI6"/>
    <mergeCell ref="AK6:AL6"/>
    <mergeCell ref="AN6:AO6"/>
    <mergeCell ref="P7:Q7"/>
    <mergeCell ref="R7:S7"/>
    <mergeCell ref="T7:U7"/>
    <mergeCell ref="V5:W7"/>
    <mergeCell ref="X5:Y7"/>
    <mergeCell ref="Z5:AA7"/>
    <mergeCell ref="J29:U29"/>
    <mergeCell ref="D6:E7"/>
    <mergeCell ref="F6:G7"/>
    <mergeCell ref="N6:O7"/>
    <mergeCell ref="P6:U6"/>
    <mergeCell ref="B2:AA2"/>
    <mergeCell ref="R4:U4"/>
    <mergeCell ref="V4:W4"/>
    <mergeCell ref="X4:Y4"/>
    <mergeCell ref="B5:C7"/>
    <mergeCell ref="D5:G5"/>
    <mergeCell ref="H5:I7"/>
    <mergeCell ref="J5:K7"/>
    <mergeCell ref="L5:M7"/>
    <mergeCell ref="N5:U5"/>
    <mergeCell ref="Z8:AA8"/>
    <mergeCell ref="B9:C9"/>
    <mergeCell ref="D9:E9"/>
    <mergeCell ref="F9:G9"/>
    <mergeCell ref="H9:I9"/>
    <mergeCell ref="J9:K9"/>
    <mergeCell ref="L9:M9"/>
    <mergeCell ref="N9:O9"/>
    <mergeCell ref="P9:Q9"/>
  </mergeCells>
  <phoneticPr fontId="4"/>
  <conditionalFormatting sqref="Y43:Z43">
    <cfRule type="expression" dxfId="116" priority="23" stopIfTrue="1">
      <formula>$Y$43=0</formula>
    </cfRule>
  </conditionalFormatting>
  <conditionalFormatting sqref="Q43:R43">
    <cfRule type="expression" dxfId="115" priority="22" stopIfTrue="1">
      <formula>$Q$43=0</formula>
    </cfRule>
  </conditionalFormatting>
  <conditionalFormatting sqref="U43:V43">
    <cfRule type="expression" dxfId="114" priority="21" stopIfTrue="1">
      <formula>$U$43=0</formula>
    </cfRule>
  </conditionalFormatting>
  <conditionalFormatting sqref="L43:N43">
    <cfRule type="expression" dxfId="113" priority="20" stopIfTrue="1">
      <formula>$L$43=0</formula>
    </cfRule>
  </conditionalFormatting>
  <conditionalFormatting sqref="X8:Y8">
    <cfRule type="expression" dxfId="112" priority="18" stopIfTrue="1">
      <formula>#VALUE!</formula>
    </cfRule>
    <cfRule type="expression" dxfId="111" priority="19" stopIfTrue="1">
      <formula>#VALUE!</formula>
    </cfRule>
  </conditionalFormatting>
  <conditionalFormatting sqref="X19:Y19">
    <cfRule type="expression" dxfId="110" priority="17" stopIfTrue="1">
      <formula>#VALUE!</formula>
    </cfRule>
  </conditionalFormatting>
  <conditionalFormatting sqref="X8:Y8">
    <cfRule type="expression" dxfId="109" priority="15" stopIfTrue="1">
      <formula>#VALUE!</formula>
    </cfRule>
    <cfRule type="expression" dxfId="108" priority="16" stopIfTrue="1">
      <formula>#VALUE!</formula>
    </cfRule>
  </conditionalFormatting>
  <conditionalFormatting sqref="X19:Y19">
    <cfRule type="expression" dxfId="107" priority="14" stopIfTrue="1">
      <formula>#VALUE!</formula>
    </cfRule>
  </conditionalFormatting>
  <conditionalFormatting sqref="P8:U8">
    <cfRule type="expression" dxfId="106" priority="13" stopIfTrue="1">
      <formula>$AG$8=TRUE</formula>
    </cfRule>
  </conditionalFormatting>
  <conditionalFormatting sqref="P15:U15">
    <cfRule type="expression" dxfId="105" priority="12" stopIfTrue="1">
      <formula>$AG$15=TRUE</formula>
    </cfRule>
  </conditionalFormatting>
  <conditionalFormatting sqref="P16:U16">
    <cfRule type="expression" dxfId="104" priority="11" stopIfTrue="1">
      <formula>$AG$16=TRUE</formula>
    </cfRule>
  </conditionalFormatting>
  <conditionalFormatting sqref="P17:U17">
    <cfRule type="expression" dxfId="103" priority="10" stopIfTrue="1">
      <formula>$AG$17=TRUE</formula>
    </cfRule>
  </conditionalFormatting>
  <conditionalFormatting sqref="P18:U18">
    <cfRule type="expression" dxfId="102" priority="9" stopIfTrue="1">
      <formula>$AG$18=TRUE</formula>
    </cfRule>
  </conditionalFormatting>
  <conditionalFormatting sqref="P19:U19">
    <cfRule type="expression" dxfId="101" priority="8" stopIfTrue="1">
      <formula>$AG$19=TRUE</formula>
    </cfRule>
  </conditionalFormatting>
  <conditionalFormatting sqref="P10:U10">
    <cfRule type="expression" dxfId="100" priority="7" stopIfTrue="1">
      <formula>$AG$10=TRUE</formula>
    </cfRule>
  </conditionalFormatting>
  <conditionalFormatting sqref="P11:U11">
    <cfRule type="expression" dxfId="99" priority="6" stopIfTrue="1">
      <formula>$AG$11=TRUE</formula>
    </cfRule>
  </conditionalFormatting>
  <conditionalFormatting sqref="P14:U14">
    <cfRule type="expression" dxfId="98" priority="5" stopIfTrue="1">
      <formula>$AG$14=TRUE</formula>
    </cfRule>
  </conditionalFormatting>
  <conditionalFormatting sqref="P9:U9">
    <cfRule type="expression" dxfId="97" priority="4" stopIfTrue="1">
      <formula>$AG$9=TRUE</formula>
    </cfRule>
  </conditionalFormatting>
  <conditionalFormatting sqref="P12:U12">
    <cfRule type="expression" dxfId="96" priority="3">
      <formula>$AG$12=TRUE</formula>
    </cfRule>
  </conditionalFormatting>
  <conditionalFormatting sqref="P13:U13">
    <cfRule type="expression" dxfId="95" priority="2">
      <formula>$AG$13=TRUE</formula>
    </cfRule>
  </conditionalFormatting>
  <dataValidations count="1">
    <dataValidation type="list" allowBlank="1" showInputMessage="1" showErrorMessage="1" sqref="M14:M19 L8:L19 M8:M11 T26:T28 U26 U28">
      <formula1>"　,雨戸,ｼｬｯﾀｰ,障子,風除室"</formula1>
    </dataValidation>
  </dataValidations>
  <pageMargins left="0.70866141732283472" right="0.70866141732283472" top="0.74803149606299213" bottom="0.74803149606299213" header="0.31496062992125984" footer="0.31496062992125984"/>
  <pageSetup paperSize="9" scale="79" orientation="portrait" r:id="rId1"/>
  <headerFooter>
    <oddHeader>&amp;Rver. 2.3[H28]</oddHeader>
    <oddFooter>&amp;Cⓒ　2022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Check Box 1">
              <controlPr defaultSize="0" autoFill="0" autoLine="0" autoPict="0">
                <anchor moveWithCells="1">
                  <from>
                    <xdr:col>13</xdr:col>
                    <xdr:colOff>190774</xdr:colOff>
                    <xdr:row>7</xdr:row>
                    <xdr:rowOff>46049</xdr:rowOff>
                  </from>
                  <to>
                    <xdr:col>14</xdr:col>
                    <xdr:colOff>197353</xdr:colOff>
                    <xdr:row>7</xdr:row>
                    <xdr:rowOff>269715</xdr:rowOff>
                  </to>
                </anchor>
              </controlPr>
            </control>
          </mc:Choice>
        </mc:AlternateContent>
        <mc:AlternateContent xmlns:mc="http://schemas.openxmlformats.org/markup-compatibility/2006">
          <mc:Choice Requires="x14">
            <control shapeId="119810" r:id="rId5" name="Check Box 2">
              <controlPr defaultSize="0" autoFill="0" autoLine="0" autoPict="0">
                <anchor moveWithCells="1">
                  <from>
                    <xdr:col>13</xdr:col>
                    <xdr:colOff>190774</xdr:colOff>
                    <xdr:row>8</xdr:row>
                    <xdr:rowOff>46049</xdr:rowOff>
                  </from>
                  <to>
                    <xdr:col>14</xdr:col>
                    <xdr:colOff>197353</xdr:colOff>
                    <xdr:row>8</xdr:row>
                    <xdr:rowOff>269715</xdr:rowOff>
                  </to>
                </anchor>
              </controlPr>
            </control>
          </mc:Choice>
        </mc:AlternateContent>
        <mc:AlternateContent xmlns:mc="http://schemas.openxmlformats.org/markup-compatibility/2006">
          <mc:Choice Requires="x14">
            <control shapeId="119811" r:id="rId6" name="Check Box 3">
              <controlPr defaultSize="0" autoFill="0" autoLine="0" autoPict="0">
                <anchor moveWithCells="1">
                  <from>
                    <xdr:col>13</xdr:col>
                    <xdr:colOff>190774</xdr:colOff>
                    <xdr:row>14</xdr:row>
                    <xdr:rowOff>46049</xdr:rowOff>
                  </from>
                  <to>
                    <xdr:col>14</xdr:col>
                    <xdr:colOff>197353</xdr:colOff>
                    <xdr:row>14</xdr:row>
                    <xdr:rowOff>269715</xdr:rowOff>
                  </to>
                </anchor>
              </controlPr>
            </control>
          </mc:Choice>
        </mc:AlternateContent>
        <mc:AlternateContent xmlns:mc="http://schemas.openxmlformats.org/markup-compatibility/2006">
          <mc:Choice Requires="x14">
            <control shapeId="119812" r:id="rId7" name="Check Box 4">
              <controlPr defaultSize="0" autoFill="0" autoLine="0" autoPict="0">
                <anchor moveWithCells="1">
                  <from>
                    <xdr:col>13</xdr:col>
                    <xdr:colOff>190774</xdr:colOff>
                    <xdr:row>15</xdr:row>
                    <xdr:rowOff>46049</xdr:rowOff>
                  </from>
                  <to>
                    <xdr:col>14</xdr:col>
                    <xdr:colOff>197353</xdr:colOff>
                    <xdr:row>15</xdr:row>
                    <xdr:rowOff>269715</xdr:rowOff>
                  </to>
                </anchor>
              </controlPr>
            </control>
          </mc:Choice>
        </mc:AlternateContent>
        <mc:AlternateContent xmlns:mc="http://schemas.openxmlformats.org/markup-compatibility/2006">
          <mc:Choice Requires="x14">
            <control shapeId="119813" r:id="rId8" name="Check Box 5">
              <controlPr defaultSize="0" autoFill="0" autoLine="0" autoPict="0">
                <anchor moveWithCells="1">
                  <from>
                    <xdr:col>13</xdr:col>
                    <xdr:colOff>190774</xdr:colOff>
                    <xdr:row>16</xdr:row>
                    <xdr:rowOff>46049</xdr:rowOff>
                  </from>
                  <to>
                    <xdr:col>14</xdr:col>
                    <xdr:colOff>197353</xdr:colOff>
                    <xdr:row>16</xdr:row>
                    <xdr:rowOff>269715</xdr:rowOff>
                  </to>
                </anchor>
              </controlPr>
            </control>
          </mc:Choice>
        </mc:AlternateContent>
        <mc:AlternateContent xmlns:mc="http://schemas.openxmlformats.org/markup-compatibility/2006">
          <mc:Choice Requires="x14">
            <control shapeId="119814" r:id="rId9" name="Check Box 6">
              <controlPr defaultSize="0" autoFill="0" autoLine="0" autoPict="0">
                <anchor moveWithCells="1">
                  <from>
                    <xdr:col>13</xdr:col>
                    <xdr:colOff>190774</xdr:colOff>
                    <xdr:row>17</xdr:row>
                    <xdr:rowOff>46049</xdr:rowOff>
                  </from>
                  <to>
                    <xdr:col>14</xdr:col>
                    <xdr:colOff>197353</xdr:colOff>
                    <xdr:row>17</xdr:row>
                    <xdr:rowOff>269715</xdr:rowOff>
                  </to>
                </anchor>
              </controlPr>
            </control>
          </mc:Choice>
        </mc:AlternateContent>
        <mc:AlternateContent xmlns:mc="http://schemas.openxmlformats.org/markup-compatibility/2006">
          <mc:Choice Requires="x14">
            <control shapeId="119815" r:id="rId10" name="Check Box 7">
              <controlPr defaultSize="0" autoFill="0" autoLine="0" autoPict="0">
                <anchor moveWithCells="1">
                  <from>
                    <xdr:col>13</xdr:col>
                    <xdr:colOff>190774</xdr:colOff>
                    <xdr:row>18</xdr:row>
                    <xdr:rowOff>46049</xdr:rowOff>
                  </from>
                  <to>
                    <xdr:col>14</xdr:col>
                    <xdr:colOff>197353</xdr:colOff>
                    <xdr:row>18</xdr:row>
                    <xdr:rowOff>269715</xdr:rowOff>
                  </to>
                </anchor>
              </controlPr>
            </control>
          </mc:Choice>
        </mc:AlternateContent>
        <mc:AlternateContent xmlns:mc="http://schemas.openxmlformats.org/markup-compatibility/2006">
          <mc:Choice Requires="x14">
            <control shapeId="119816" r:id="rId11" name="Check Box 8">
              <controlPr defaultSize="0" autoFill="0" autoLine="0" autoPict="0">
                <anchor moveWithCells="1">
                  <from>
                    <xdr:col>13</xdr:col>
                    <xdr:colOff>190774</xdr:colOff>
                    <xdr:row>9</xdr:row>
                    <xdr:rowOff>46049</xdr:rowOff>
                  </from>
                  <to>
                    <xdr:col>14</xdr:col>
                    <xdr:colOff>197353</xdr:colOff>
                    <xdr:row>9</xdr:row>
                    <xdr:rowOff>269715</xdr:rowOff>
                  </to>
                </anchor>
              </controlPr>
            </control>
          </mc:Choice>
        </mc:AlternateContent>
        <mc:AlternateContent xmlns:mc="http://schemas.openxmlformats.org/markup-compatibility/2006">
          <mc:Choice Requires="x14">
            <control shapeId="119817" r:id="rId12" name="Check Box 9">
              <controlPr defaultSize="0" autoFill="0" autoLine="0" autoPict="0">
                <anchor moveWithCells="1">
                  <from>
                    <xdr:col>13</xdr:col>
                    <xdr:colOff>190774</xdr:colOff>
                    <xdr:row>10</xdr:row>
                    <xdr:rowOff>46049</xdr:rowOff>
                  </from>
                  <to>
                    <xdr:col>14</xdr:col>
                    <xdr:colOff>197353</xdr:colOff>
                    <xdr:row>10</xdr:row>
                    <xdr:rowOff>269715</xdr:rowOff>
                  </to>
                </anchor>
              </controlPr>
            </control>
          </mc:Choice>
        </mc:AlternateContent>
        <mc:AlternateContent xmlns:mc="http://schemas.openxmlformats.org/markup-compatibility/2006">
          <mc:Choice Requires="x14">
            <control shapeId="119818" r:id="rId13" name="Check Box 10">
              <controlPr defaultSize="0" autoFill="0" autoLine="0" autoPict="0">
                <anchor moveWithCells="1">
                  <from>
                    <xdr:col>13</xdr:col>
                    <xdr:colOff>190774</xdr:colOff>
                    <xdr:row>13</xdr:row>
                    <xdr:rowOff>46049</xdr:rowOff>
                  </from>
                  <to>
                    <xdr:col>14</xdr:col>
                    <xdr:colOff>197353</xdr:colOff>
                    <xdr:row>13</xdr:row>
                    <xdr:rowOff>269715</xdr:rowOff>
                  </to>
                </anchor>
              </controlPr>
            </control>
          </mc:Choice>
        </mc:AlternateContent>
        <mc:AlternateContent xmlns:mc="http://schemas.openxmlformats.org/markup-compatibility/2006">
          <mc:Choice Requires="x14">
            <control shapeId="119819" r:id="rId14" name="Check Box 11">
              <controlPr defaultSize="0" autoFill="0" autoLine="0" autoPict="0">
                <anchor moveWithCells="1">
                  <from>
                    <xdr:col>13</xdr:col>
                    <xdr:colOff>190774</xdr:colOff>
                    <xdr:row>11</xdr:row>
                    <xdr:rowOff>46049</xdr:rowOff>
                  </from>
                  <to>
                    <xdr:col>14</xdr:col>
                    <xdr:colOff>197353</xdr:colOff>
                    <xdr:row>11</xdr:row>
                    <xdr:rowOff>269715</xdr:rowOff>
                  </to>
                </anchor>
              </controlPr>
            </control>
          </mc:Choice>
        </mc:AlternateContent>
        <mc:AlternateContent xmlns:mc="http://schemas.openxmlformats.org/markup-compatibility/2006">
          <mc:Choice Requires="x14">
            <control shapeId="119820" r:id="rId15" name="Check Box 12">
              <controlPr defaultSize="0" autoFill="0" autoLine="0" autoPict="0">
                <anchor moveWithCells="1">
                  <from>
                    <xdr:col>13</xdr:col>
                    <xdr:colOff>190774</xdr:colOff>
                    <xdr:row>12</xdr:row>
                    <xdr:rowOff>46049</xdr:rowOff>
                  </from>
                  <to>
                    <xdr:col>14</xdr:col>
                    <xdr:colOff>197353</xdr:colOff>
                    <xdr:row>12</xdr:row>
                    <xdr:rowOff>269715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19</vt:i4>
      </vt:variant>
    </vt:vector>
  </HeadingPairs>
  <TitlesOfParts>
    <vt:vector size="37" baseType="lpstr">
      <vt:lpstr>はじめに(お読みください)</vt:lpstr>
      <vt:lpstr>リスト</vt:lpstr>
      <vt:lpstr>パラマウント登録</vt:lpstr>
      <vt:lpstr>共通条件・結果</vt:lpstr>
      <vt:lpstr>部位Ｕ計算</vt:lpstr>
      <vt:lpstr>Ａ（北）</vt:lpstr>
      <vt:lpstr>Ａ（北東）</vt:lpstr>
      <vt:lpstr>Ａ（東）</vt:lpstr>
      <vt:lpstr>Ａ（南東）</vt:lpstr>
      <vt:lpstr>Ａ（南）</vt:lpstr>
      <vt:lpstr>Ａ（南西）</vt:lpstr>
      <vt:lpstr>Ａ（西）</vt:lpstr>
      <vt:lpstr>Ａ（北西）</vt:lpstr>
      <vt:lpstr>Ｂ（屋根・床等）</vt:lpstr>
      <vt:lpstr>Ｃ（基礎）</vt:lpstr>
      <vt:lpstr>基礎壁　線熱貫流率等</vt:lpstr>
      <vt:lpstr>【付録】</vt:lpstr>
      <vt:lpstr>更新履歴</vt:lpstr>
      <vt:lpstr>【付録】!Print_Area</vt:lpstr>
      <vt:lpstr>'Ａ（西）'!Print_Area</vt:lpstr>
      <vt:lpstr>'Ａ（東）'!Print_Area</vt:lpstr>
      <vt:lpstr>'Ａ（南）'!Print_Area</vt:lpstr>
      <vt:lpstr>'Ａ（南西）'!Print_Area</vt:lpstr>
      <vt:lpstr>'Ａ（南東）'!Print_Area</vt:lpstr>
      <vt:lpstr>'Ａ（北）'!Print_Area</vt:lpstr>
      <vt:lpstr>'Ａ（北西）'!Print_Area</vt:lpstr>
      <vt:lpstr>'Ａ（北東）'!Print_Area</vt:lpstr>
      <vt:lpstr>'Ｂ（屋根・床等）'!Print_Area</vt:lpstr>
      <vt:lpstr>'Ｃ（基礎）'!Print_Area</vt:lpstr>
      <vt:lpstr>'はじめに(お読みください)'!Print_Area</vt:lpstr>
      <vt:lpstr>共通条件・結果!Print_Area</vt:lpstr>
      <vt:lpstr>更新履歴!Print_Area</vt:lpstr>
      <vt:lpstr>部位Ｕ計算!Print_Area</vt:lpstr>
      <vt:lpstr>温度差係数</vt:lpstr>
      <vt:lpstr>'Ｃ（基礎）'!夏方位係数</vt:lpstr>
      <vt:lpstr>'Ｃ（基礎）'!冬方位係数</vt:lpstr>
      <vt:lpstr>'Ｃ（基礎）'!方位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白岩 正喜</cp:lastModifiedBy>
  <cp:lastPrinted>2022-06-28T04:15:28Z</cp:lastPrinted>
  <dcterms:created xsi:type="dcterms:W3CDTF">2001-06-12T05:58:42Z</dcterms:created>
  <dcterms:modified xsi:type="dcterms:W3CDTF">2022-07-13T08:27:11Z</dcterms:modified>
</cp:coreProperties>
</file>